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W:\_Rozpracované stavby\RG_24069_Teplice Maršovská - střecha\04_Odevzdaná PD\20260218_Rozpočty aktualizace\"/>
    </mc:Choice>
  </mc:AlternateContent>
  <xr:revisionPtr revIDLastSave="0" documentId="13_ncr:1_{778E5A28-4642-47F5-B46C-B54FD1958E2B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MVD3 - Ostatní náklady" sheetId="2" r:id="rId2"/>
    <sheet name="MVD3 - Stavební úpravy" sheetId="3" r:id="rId3"/>
    <sheet name="S3 - Ostatní náklady" sheetId="4" r:id="rId4"/>
    <sheet name="S3 - Stavební úpravy" sheetId="5" r:id="rId5"/>
    <sheet name="U1 - Ostatní náklady" sheetId="6" r:id="rId6"/>
    <sheet name="U1 - Stavební úpravy" sheetId="7" r:id="rId7"/>
  </sheets>
  <definedNames>
    <definedName name="_xlnm._FilterDatabase" localSheetId="1" hidden="1">'MVD3 - Ostatní náklady'!$C$125:$K$167</definedName>
    <definedName name="_xlnm._FilterDatabase" localSheetId="2" hidden="1">'MVD3 - Stavební úpravy'!$C$140:$K$600</definedName>
    <definedName name="_xlnm._FilterDatabase" localSheetId="3" hidden="1">'S3 - Ostatní náklady'!$C$125:$K$167</definedName>
    <definedName name="_xlnm._FilterDatabase" localSheetId="4" hidden="1">'S3 - Stavební úpravy'!$C$139:$K$623</definedName>
    <definedName name="_xlnm._FilterDatabase" localSheetId="5" hidden="1">'U1 - Ostatní náklady'!$C$125:$K$167</definedName>
    <definedName name="_xlnm._FilterDatabase" localSheetId="6" hidden="1">'U1 - Stavební úpravy'!$C$139:$K$569</definedName>
    <definedName name="_xlnm.Print_Titles" localSheetId="1">'MVD3 - Ostatní náklady'!$125:$125</definedName>
    <definedName name="_xlnm.Print_Titles" localSheetId="2">'MVD3 - Stavební úpravy'!$140:$140</definedName>
    <definedName name="_xlnm.Print_Titles" localSheetId="0">'Rekapitulace stavby'!$92:$92</definedName>
    <definedName name="_xlnm.Print_Titles" localSheetId="3">'S3 - Ostatní náklady'!$125:$125</definedName>
    <definedName name="_xlnm.Print_Titles" localSheetId="4">'S3 - Stavební úpravy'!$139:$139</definedName>
    <definedName name="_xlnm.Print_Titles" localSheetId="5">'U1 - Ostatní náklady'!$125:$125</definedName>
    <definedName name="_xlnm.Print_Titles" localSheetId="6">'U1 - Stavební úpravy'!$139:$139</definedName>
    <definedName name="_xlnm.Print_Area" localSheetId="1">'MVD3 - Ostatní náklady'!$C$4:$J$76,'MVD3 - Ostatní náklady'!$C$82:$J$105,'MVD3 - Ostatní náklady'!$C$111:$J$167</definedName>
    <definedName name="_xlnm.Print_Area" localSheetId="2">'MVD3 - Stavební úpravy'!$C$4:$J$76,'MVD3 - Stavební úpravy'!$C$82:$J$120,'MVD3 - Stavební úpravy'!$C$126:$J$600</definedName>
    <definedName name="_xlnm.Print_Area" localSheetId="0">'Rekapitulace stavby'!$D$4:$AO$76,'Rekapitulace stavby'!$C$82:$AQ$104</definedName>
    <definedName name="_xlnm.Print_Area" localSheetId="3">'S3 - Ostatní náklady'!$C$4:$J$76,'S3 - Ostatní náklady'!$C$82:$J$105,'S3 - Ostatní náklady'!$C$111:$J$167</definedName>
    <definedName name="_xlnm.Print_Area" localSheetId="4">'S3 - Stavební úpravy'!$C$4:$J$76,'S3 - Stavební úpravy'!$C$82:$J$119,'S3 - Stavební úpravy'!$C$125:$J$623</definedName>
    <definedName name="_xlnm.Print_Area" localSheetId="5">'U1 - Ostatní náklady'!$C$4:$J$76,'U1 - Ostatní náklady'!$C$82:$J$105,'U1 - Ostatní náklady'!$C$111:$J$167</definedName>
    <definedName name="_xlnm.Print_Area" localSheetId="6">'U1 - Stavební úpravy'!$C$4:$J$76,'U1 - Stavební úpravy'!$C$82:$J$119,'U1 - Stavební úpravy'!$C$125:$J$569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7" l="1"/>
  <c r="J38" i="7"/>
  <c r="AY103" i="1"/>
  <c r="J37" i="7"/>
  <c r="AX103" i="1"/>
  <c r="BI568" i="7"/>
  <c r="BH568" i="7"/>
  <c r="BG568" i="7"/>
  <c r="BF568" i="7"/>
  <c r="T568" i="7"/>
  <c r="R568" i="7"/>
  <c r="P568" i="7"/>
  <c r="BI564" i="7"/>
  <c r="BH564" i="7"/>
  <c r="BG564" i="7"/>
  <c r="BF564" i="7"/>
  <c r="T564" i="7"/>
  <c r="R564" i="7"/>
  <c r="P564" i="7"/>
  <c r="BI560" i="7"/>
  <c r="BH560" i="7"/>
  <c r="BG560" i="7"/>
  <c r="BF560" i="7"/>
  <c r="T560" i="7"/>
  <c r="R560" i="7"/>
  <c r="P560" i="7"/>
  <c r="BI557" i="7"/>
  <c r="BH557" i="7"/>
  <c r="BG557" i="7"/>
  <c r="BF557" i="7"/>
  <c r="T557" i="7"/>
  <c r="R557" i="7"/>
  <c r="P557" i="7"/>
  <c r="P556" i="7" s="1"/>
  <c r="BI552" i="7"/>
  <c r="BH552" i="7"/>
  <c r="BG552" i="7"/>
  <c r="BF552" i="7"/>
  <c r="T552" i="7"/>
  <c r="R552" i="7"/>
  <c r="P552" i="7"/>
  <c r="BI548" i="7"/>
  <c r="BH548" i="7"/>
  <c r="BG548" i="7"/>
  <c r="BF548" i="7"/>
  <c r="T548" i="7"/>
  <c r="R548" i="7"/>
  <c r="P548" i="7"/>
  <c r="BI544" i="7"/>
  <c r="BH544" i="7"/>
  <c r="BG544" i="7"/>
  <c r="BF544" i="7"/>
  <c r="T544" i="7"/>
  <c r="R544" i="7"/>
  <c r="P544" i="7"/>
  <c r="BI540" i="7"/>
  <c r="BH540" i="7"/>
  <c r="BG540" i="7"/>
  <c r="BF540" i="7"/>
  <c r="T540" i="7"/>
  <c r="R540" i="7"/>
  <c r="P540" i="7"/>
  <c r="BI536" i="7"/>
  <c r="BH536" i="7"/>
  <c r="BG536" i="7"/>
  <c r="BF536" i="7"/>
  <c r="T536" i="7"/>
  <c r="R536" i="7"/>
  <c r="P536" i="7"/>
  <c r="BI532" i="7"/>
  <c r="BH532" i="7"/>
  <c r="BG532" i="7"/>
  <c r="BF532" i="7"/>
  <c r="T532" i="7"/>
  <c r="R532" i="7"/>
  <c r="P532" i="7"/>
  <c r="BI530" i="7"/>
  <c r="BH530" i="7"/>
  <c r="BG530" i="7"/>
  <c r="BF530" i="7"/>
  <c r="T530" i="7"/>
  <c r="R530" i="7"/>
  <c r="P530" i="7"/>
  <c r="BI529" i="7"/>
  <c r="BH529" i="7"/>
  <c r="BG529" i="7"/>
  <c r="BF529" i="7"/>
  <c r="T529" i="7"/>
  <c r="R529" i="7"/>
  <c r="P529" i="7"/>
  <c r="BI528" i="7"/>
  <c r="BH528" i="7"/>
  <c r="BG528" i="7"/>
  <c r="BF528" i="7"/>
  <c r="T528" i="7"/>
  <c r="R528" i="7"/>
  <c r="P528" i="7"/>
  <c r="BI526" i="7"/>
  <c r="BH526" i="7"/>
  <c r="BG526" i="7"/>
  <c r="BF526" i="7"/>
  <c r="T526" i="7"/>
  <c r="R526" i="7"/>
  <c r="P526" i="7"/>
  <c r="BI524" i="7"/>
  <c r="BH524" i="7"/>
  <c r="BG524" i="7"/>
  <c r="BF524" i="7"/>
  <c r="T524" i="7"/>
  <c r="R524" i="7"/>
  <c r="P524" i="7"/>
  <c r="BI522" i="7"/>
  <c r="BH522" i="7"/>
  <c r="BG522" i="7"/>
  <c r="BF522" i="7"/>
  <c r="T522" i="7"/>
  <c r="R522" i="7"/>
  <c r="P522" i="7"/>
  <c r="BI520" i="7"/>
  <c r="BH520" i="7"/>
  <c r="BG520" i="7"/>
  <c r="BF520" i="7"/>
  <c r="T520" i="7"/>
  <c r="R520" i="7"/>
  <c r="P520" i="7"/>
  <c r="BI518" i="7"/>
  <c r="BH518" i="7"/>
  <c r="BG518" i="7"/>
  <c r="BF518" i="7"/>
  <c r="T518" i="7"/>
  <c r="R518" i="7"/>
  <c r="P518" i="7"/>
  <c r="BI516" i="7"/>
  <c r="BH516" i="7"/>
  <c r="BG516" i="7"/>
  <c r="BF516" i="7"/>
  <c r="T516" i="7"/>
  <c r="R516" i="7"/>
  <c r="P516" i="7"/>
  <c r="BI514" i="7"/>
  <c r="BH514" i="7"/>
  <c r="BG514" i="7"/>
  <c r="BF514" i="7"/>
  <c r="T514" i="7"/>
  <c r="R514" i="7"/>
  <c r="P514" i="7"/>
  <c r="BI512" i="7"/>
  <c r="BH512" i="7"/>
  <c r="BG512" i="7"/>
  <c r="BF512" i="7"/>
  <c r="T512" i="7"/>
  <c r="R512" i="7"/>
  <c r="P512" i="7"/>
  <c r="BI510" i="7"/>
  <c r="BH510" i="7"/>
  <c r="BG510" i="7"/>
  <c r="BF510" i="7"/>
  <c r="T510" i="7"/>
  <c r="R510" i="7"/>
  <c r="P510" i="7"/>
  <c r="BI506" i="7"/>
  <c r="BH506" i="7"/>
  <c r="BG506" i="7"/>
  <c r="BF506" i="7"/>
  <c r="T506" i="7"/>
  <c r="R506" i="7"/>
  <c r="P506" i="7"/>
  <c r="BI503" i="7"/>
  <c r="BH503" i="7"/>
  <c r="BG503" i="7"/>
  <c r="BF503" i="7"/>
  <c r="T503" i="7"/>
  <c r="R503" i="7"/>
  <c r="P503" i="7"/>
  <c r="BI501" i="7"/>
  <c r="BH501" i="7"/>
  <c r="BG501" i="7"/>
  <c r="BF501" i="7"/>
  <c r="T501" i="7"/>
  <c r="R501" i="7"/>
  <c r="P501" i="7"/>
  <c r="BI498" i="7"/>
  <c r="BH498" i="7"/>
  <c r="BG498" i="7"/>
  <c r="BF498" i="7"/>
  <c r="T498" i="7"/>
  <c r="R498" i="7"/>
  <c r="P498" i="7"/>
  <c r="BI496" i="7"/>
  <c r="BH496" i="7"/>
  <c r="BG496" i="7"/>
  <c r="BF496" i="7"/>
  <c r="T496" i="7"/>
  <c r="R496" i="7"/>
  <c r="P496" i="7"/>
  <c r="BI493" i="7"/>
  <c r="BH493" i="7"/>
  <c r="BG493" i="7"/>
  <c r="BF493" i="7"/>
  <c r="T493" i="7"/>
  <c r="R493" i="7"/>
  <c r="P493" i="7"/>
  <c r="BI490" i="7"/>
  <c r="BH490" i="7"/>
  <c r="BG490" i="7"/>
  <c r="BF490" i="7"/>
  <c r="T490" i="7"/>
  <c r="R490" i="7"/>
  <c r="P490" i="7"/>
  <c r="BI486" i="7"/>
  <c r="BH486" i="7"/>
  <c r="BG486" i="7"/>
  <c r="BF486" i="7"/>
  <c r="T486" i="7"/>
  <c r="R486" i="7"/>
  <c r="P486" i="7"/>
  <c r="BI481" i="7"/>
  <c r="BH481" i="7"/>
  <c r="BG481" i="7"/>
  <c r="BF481" i="7"/>
  <c r="T481" i="7"/>
  <c r="R481" i="7"/>
  <c r="P481" i="7"/>
  <c r="BI478" i="7"/>
  <c r="BH478" i="7"/>
  <c r="BG478" i="7"/>
  <c r="BF478" i="7"/>
  <c r="T478" i="7"/>
  <c r="R478" i="7"/>
  <c r="P478" i="7"/>
  <c r="BI475" i="7"/>
  <c r="BH475" i="7"/>
  <c r="BG475" i="7"/>
  <c r="BF475" i="7"/>
  <c r="T475" i="7"/>
  <c r="R475" i="7"/>
  <c r="P475" i="7"/>
  <c r="BI472" i="7"/>
  <c r="BH472" i="7"/>
  <c r="BG472" i="7"/>
  <c r="BF472" i="7"/>
  <c r="T472" i="7"/>
  <c r="R472" i="7"/>
  <c r="P472" i="7"/>
  <c r="BI468" i="7"/>
  <c r="BH468" i="7"/>
  <c r="BG468" i="7"/>
  <c r="BF468" i="7"/>
  <c r="T468" i="7"/>
  <c r="R468" i="7"/>
  <c r="P468" i="7"/>
  <c r="BI465" i="7"/>
  <c r="BH465" i="7"/>
  <c r="BG465" i="7"/>
  <c r="BF465" i="7"/>
  <c r="T465" i="7"/>
  <c r="R465" i="7"/>
  <c r="P465" i="7"/>
  <c r="BI461" i="7"/>
  <c r="BH461" i="7"/>
  <c r="BG461" i="7"/>
  <c r="BF461" i="7"/>
  <c r="T461" i="7"/>
  <c r="R461" i="7"/>
  <c r="P461" i="7"/>
  <c r="BI459" i="7"/>
  <c r="BH459" i="7"/>
  <c r="BG459" i="7"/>
  <c r="BF459" i="7"/>
  <c r="T459" i="7"/>
  <c r="R459" i="7"/>
  <c r="P459" i="7"/>
  <c r="BI455" i="7"/>
  <c r="BH455" i="7"/>
  <c r="BG455" i="7"/>
  <c r="BF455" i="7"/>
  <c r="T455" i="7"/>
  <c r="R455" i="7"/>
  <c r="P455" i="7"/>
  <c r="BI452" i="7"/>
  <c r="BH452" i="7"/>
  <c r="BG452" i="7"/>
  <c r="BF452" i="7"/>
  <c r="T452" i="7"/>
  <c r="R452" i="7"/>
  <c r="P452" i="7"/>
  <c r="BI450" i="7"/>
  <c r="BH450" i="7"/>
  <c r="BG450" i="7"/>
  <c r="BF450" i="7"/>
  <c r="T450" i="7"/>
  <c r="R450" i="7"/>
  <c r="P450" i="7"/>
  <c r="BI447" i="7"/>
  <c r="BH447" i="7"/>
  <c r="BG447" i="7"/>
  <c r="BF447" i="7"/>
  <c r="T447" i="7"/>
  <c r="R447" i="7"/>
  <c r="P447" i="7"/>
  <c r="BI444" i="7"/>
  <c r="BH444" i="7"/>
  <c r="BG444" i="7"/>
  <c r="BF444" i="7"/>
  <c r="T444" i="7"/>
  <c r="R444" i="7"/>
  <c r="P444" i="7"/>
  <c r="BI441" i="7"/>
  <c r="BH441" i="7"/>
  <c r="BG441" i="7"/>
  <c r="BF441" i="7"/>
  <c r="T441" i="7"/>
  <c r="R441" i="7"/>
  <c r="P441" i="7"/>
  <c r="BI437" i="7"/>
  <c r="BH437" i="7"/>
  <c r="BG437" i="7"/>
  <c r="BF437" i="7"/>
  <c r="T437" i="7"/>
  <c r="R437" i="7"/>
  <c r="P437" i="7"/>
  <c r="BI433" i="7"/>
  <c r="BH433" i="7"/>
  <c r="BG433" i="7"/>
  <c r="BF433" i="7"/>
  <c r="T433" i="7"/>
  <c r="R433" i="7"/>
  <c r="P433" i="7"/>
  <c r="BI429" i="7"/>
  <c r="BH429" i="7"/>
  <c r="BG429" i="7"/>
  <c r="BF429" i="7"/>
  <c r="T429" i="7"/>
  <c r="R429" i="7"/>
  <c r="P429" i="7"/>
  <c r="BI426" i="7"/>
  <c r="BH426" i="7"/>
  <c r="BG426" i="7"/>
  <c r="BF426" i="7"/>
  <c r="T426" i="7"/>
  <c r="R426" i="7"/>
  <c r="P426" i="7"/>
  <c r="BI423" i="7"/>
  <c r="BH423" i="7"/>
  <c r="BG423" i="7"/>
  <c r="BF423" i="7"/>
  <c r="T423" i="7"/>
  <c r="R423" i="7"/>
  <c r="P423" i="7"/>
  <c r="BI420" i="7"/>
  <c r="BH420" i="7"/>
  <c r="BG420" i="7"/>
  <c r="BF420" i="7"/>
  <c r="T420" i="7"/>
  <c r="R420" i="7"/>
  <c r="P420" i="7"/>
  <c r="BI417" i="7"/>
  <c r="BH417" i="7"/>
  <c r="BG417" i="7"/>
  <c r="BF417" i="7"/>
  <c r="T417" i="7"/>
  <c r="R417" i="7"/>
  <c r="P417" i="7"/>
  <c r="BI413" i="7"/>
  <c r="BH413" i="7"/>
  <c r="BG413" i="7"/>
  <c r="BF413" i="7"/>
  <c r="T413" i="7"/>
  <c r="R413" i="7"/>
  <c r="P413" i="7"/>
  <c r="BI410" i="7"/>
  <c r="BH410" i="7"/>
  <c r="BG410" i="7"/>
  <c r="BF410" i="7"/>
  <c r="T410" i="7"/>
  <c r="R410" i="7"/>
  <c r="P410" i="7"/>
  <c r="BI407" i="7"/>
  <c r="BH407" i="7"/>
  <c r="BG407" i="7"/>
  <c r="BF407" i="7"/>
  <c r="T407" i="7"/>
  <c r="R407" i="7"/>
  <c r="P407" i="7"/>
  <c r="BI404" i="7"/>
  <c r="BH404" i="7"/>
  <c r="BG404" i="7"/>
  <c r="BF404" i="7"/>
  <c r="T404" i="7"/>
  <c r="R404" i="7"/>
  <c r="P404" i="7"/>
  <c r="BI400" i="7"/>
  <c r="BH400" i="7"/>
  <c r="BG400" i="7"/>
  <c r="BF400" i="7"/>
  <c r="T400" i="7"/>
  <c r="R400" i="7"/>
  <c r="P400" i="7"/>
  <c r="BI397" i="7"/>
  <c r="BH397" i="7"/>
  <c r="BG397" i="7"/>
  <c r="BF397" i="7"/>
  <c r="T397" i="7"/>
  <c r="R397" i="7"/>
  <c r="P397" i="7"/>
  <c r="BI395" i="7"/>
  <c r="BH395" i="7"/>
  <c r="BG395" i="7"/>
  <c r="BF395" i="7"/>
  <c r="T395" i="7"/>
  <c r="R395" i="7"/>
  <c r="P395" i="7"/>
  <c r="BI392" i="7"/>
  <c r="BH392" i="7"/>
  <c r="BG392" i="7"/>
  <c r="BF392" i="7"/>
  <c r="T392" i="7"/>
  <c r="R392" i="7"/>
  <c r="P392" i="7"/>
  <c r="BI389" i="7"/>
  <c r="BH389" i="7"/>
  <c r="BG389" i="7"/>
  <c r="BF389" i="7"/>
  <c r="T389" i="7"/>
  <c r="R389" i="7"/>
  <c r="P389" i="7"/>
  <c r="BI386" i="7"/>
  <c r="BH386" i="7"/>
  <c r="BG386" i="7"/>
  <c r="BF386" i="7"/>
  <c r="T386" i="7"/>
  <c r="R386" i="7"/>
  <c r="P386" i="7"/>
  <c r="BI383" i="7"/>
  <c r="BH383" i="7"/>
  <c r="BG383" i="7"/>
  <c r="BF383" i="7"/>
  <c r="T383" i="7"/>
  <c r="R383" i="7"/>
  <c r="P383" i="7"/>
  <c r="BI379" i="7"/>
  <c r="BH379" i="7"/>
  <c r="BG379" i="7"/>
  <c r="BF379" i="7"/>
  <c r="T379" i="7"/>
  <c r="R379" i="7"/>
  <c r="P379" i="7"/>
  <c r="BI376" i="7"/>
  <c r="BH376" i="7"/>
  <c r="BG376" i="7"/>
  <c r="BF376" i="7"/>
  <c r="T376" i="7"/>
  <c r="R376" i="7"/>
  <c r="P376" i="7"/>
  <c r="BI373" i="7"/>
  <c r="BH373" i="7"/>
  <c r="BG373" i="7"/>
  <c r="BF373" i="7"/>
  <c r="T373" i="7"/>
  <c r="R373" i="7"/>
  <c r="P373" i="7"/>
  <c r="BI370" i="7"/>
  <c r="BH370" i="7"/>
  <c r="BG370" i="7"/>
  <c r="BF370" i="7"/>
  <c r="T370" i="7"/>
  <c r="R370" i="7"/>
  <c r="P370" i="7"/>
  <c r="BI366" i="7"/>
  <c r="BH366" i="7"/>
  <c r="BG366" i="7"/>
  <c r="BF366" i="7"/>
  <c r="T366" i="7"/>
  <c r="R366" i="7"/>
  <c r="P366" i="7"/>
  <c r="BI363" i="7"/>
  <c r="BH363" i="7"/>
  <c r="BG363" i="7"/>
  <c r="BF363" i="7"/>
  <c r="T363" i="7"/>
  <c r="R363" i="7"/>
  <c r="P363" i="7"/>
  <c r="BI360" i="7"/>
  <c r="BH360" i="7"/>
  <c r="BG360" i="7"/>
  <c r="BF360" i="7"/>
  <c r="T360" i="7"/>
  <c r="R360" i="7"/>
  <c r="P360" i="7"/>
  <c r="BI358" i="7"/>
  <c r="BH358" i="7"/>
  <c r="BG358" i="7"/>
  <c r="BF358" i="7"/>
  <c r="T358" i="7"/>
  <c r="R358" i="7"/>
  <c r="P358" i="7"/>
  <c r="BI355" i="7"/>
  <c r="BH355" i="7"/>
  <c r="BG355" i="7"/>
  <c r="BF355" i="7"/>
  <c r="T355" i="7"/>
  <c r="R355" i="7"/>
  <c r="P355" i="7"/>
  <c r="BI351" i="7"/>
  <c r="BH351" i="7"/>
  <c r="BG351" i="7"/>
  <c r="BF351" i="7"/>
  <c r="T351" i="7"/>
  <c r="R351" i="7"/>
  <c r="P351" i="7"/>
  <c r="BI348" i="7"/>
  <c r="BH348" i="7"/>
  <c r="BG348" i="7"/>
  <c r="BF348" i="7"/>
  <c r="T348" i="7"/>
  <c r="R348" i="7"/>
  <c r="P348" i="7"/>
  <c r="BI345" i="7"/>
  <c r="BH345" i="7"/>
  <c r="BG345" i="7"/>
  <c r="BF345" i="7"/>
  <c r="T345" i="7"/>
  <c r="R345" i="7"/>
  <c r="P345" i="7"/>
  <c r="BI341" i="7"/>
  <c r="BH341" i="7"/>
  <c r="BG341" i="7"/>
  <c r="BF341" i="7"/>
  <c r="T341" i="7"/>
  <c r="R341" i="7"/>
  <c r="P341" i="7"/>
  <c r="BI337" i="7"/>
  <c r="BH337" i="7"/>
  <c r="BG337" i="7"/>
  <c r="BF337" i="7"/>
  <c r="T337" i="7"/>
  <c r="R337" i="7"/>
  <c r="P337" i="7"/>
  <c r="BI333" i="7"/>
  <c r="BH333" i="7"/>
  <c r="BG333" i="7"/>
  <c r="BF333" i="7"/>
  <c r="T333" i="7"/>
  <c r="R333" i="7"/>
  <c r="P333" i="7"/>
  <c r="BI330" i="7"/>
  <c r="BH330" i="7"/>
  <c r="BG330" i="7"/>
  <c r="BF330" i="7"/>
  <c r="T330" i="7"/>
  <c r="R330" i="7"/>
  <c r="P330" i="7"/>
  <c r="BI326" i="7"/>
  <c r="BH326" i="7"/>
  <c r="BG326" i="7"/>
  <c r="BF326" i="7"/>
  <c r="T326" i="7"/>
  <c r="R326" i="7"/>
  <c r="P326" i="7"/>
  <c r="BI322" i="7"/>
  <c r="BH322" i="7"/>
  <c r="BG322" i="7"/>
  <c r="BF322" i="7"/>
  <c r="T322" i="7"/>
  <c r="R322" i="7"/>
  <c r="P322" i="7"/>
  <c r="BI319" i="7"/>
  <c r="BH319" i="7"/>
  <c r="BG319" i="7"/>
  <c r="BF319" i="7"/>
  <c r="T319" i="7"/>
  <c r="R319" i="7"/>
  <c r="P319" i="7"/>
  <c r="BI315" i="7"/>
  <c r="BH315" i="7"/>
  <c r="BG315" i="7"/>
  <c r="BF315" i="7"/>
  <c r="T315" i="7"/>
  <c r="R315" i="7"/>
  <c r="P315" i="7"/>
  <c r="BI312" i="7"/>
  <c r="BH312" i="7"/>
  <c r="BG312" i="7"/>
  <c r="BF312" i="7"/>
  <c r="T312" i="7"/>
  <c r="R312" i="7"/>
  <c r="P312" i="7"/>
  <c r="BI308" i="7"/>
  <c r="BH308" i="7"/>
  <c r="BG308" i="7"/>
  <c r="BF308" i="7"/>
  <c r="T308" i="7"/>
  <c r="R308" i="7"/>
  <c r="P308" i="7"/>
  <c r="BI306" i="7"/>
  <c r="BH306" i="7"/>
  <c r="BG306" i="7"/>
  <c r="BF306" i="7"/>
  <c r="T306" i="7"/>
  <c r="R306" i="7"/>
  <c r="P306" i="7"/>
  <c r="BI302" i="7"/>
  <c r="BH302" i="7"/>
  <c r="BG302" i="7"/>
  <c r="BF302" i="7"/>
  <c r="T302" i="7"/>
  <c r="R302" i="7"/>
  <c r="P302" i="7"/>
  <c r="BI296" i="7"/>
  <c r="BH296" i="7"/>
  <c r="BG296" i="7"/>
  <c r="BF296" i="7"/>
  <c r="T296" i="7"/>
  <c r="R296" i="7"/>
  <c r="P296" i="7"/>
  <c r="BI291" i="7"/>
  <c r="BH291" i="7"/>
  <c r="BG291" i="7"/>
  <c r="BF291" i="7"/>
  <c r="T291" i="7"/>
  <c r="R291" i="7"/>
  <c r="P291" i="7"/>
  <c r="BI284" i="7"/>
  <c r="BH284" i="7"/>
  <c r="BG284" i="7"/>
  <c r="BF284" i="7"/>
  <c r="T284" i="7"/>
  <c r="R284" i="7"/>
  <c r="P284" i="7"/>
  <c r="BI280" i="7"/>
  <c r="BH280" i="7"/>
  <c r="BG280" i="7"/>
  <c r="BF280" i="7"/>
  <c r="T280" i="7"/>
  <c r="R280" i="7"/>
  <c r="P280" i="7"/>
  <c r="BI274" i="7"/>
  <c r="BH274" i="7"/>
  <c r="BG274" i="7"/>
  <c r="BF274" i="7"/>
  <c r="T274" i="7"/>
  <c r="R274" i="7"/>
  <c r="P274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4" i="7"/>
  <c r="BH264" i="7"/>
  <c r="BG264" i="7"/>
  <c r="BF264" i="7"/>
  <c r="T264" i="7"/>
  <c r="R264" i="7"/>
  <c r="P264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3" i="7"/>
  <c r="BH253" i="7"/>
  <c r="BG253" i="7"/>
  <c r="BF253" i="7"/>
  <c r="T253" i="7"/>
  <c r="R253" i="7"/>
  <c r="P253" i="7"/>
  <c r="BI249" i="7"/>
  <c r="BH249" i="7"/>
  <c r="BG249" i="7"/>
  <c r="BF249" i="7"/>
  <c r="T249" i="7"/>
  <c r="R249" i="7"/>
  <c r="P249" i="7"/>
  <c r="BI245" i="7"/>
  <c r="BH245" i="7"/>
  <c r="BG245" i="7"/>
  <c r="BF245" i="7"/>
  <c r="T245" i="7"/>
  <c r="R245" i="7"/>
  <c r="P245" i="7"/>
  <c r="BI240" i="7"/>
  <c r="BH240" i="7"/>
  <c r="BG240" i="7"/>
  <c r="BF240" i="7"/>
  <c r="T240" i="7"/>
  <c r="R240" i="7"/>
  <c r="P240" i="7"/>
  <c r="BI236" i="7"/>
  <c r="BH236" i="7"/>
  <c r="BG236" i="7"/>
  <c r="BF236" i="7"/>
  <c r="T236" i="7"/>
  <c r="R236" i="7"/>
  <c r="P236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R229" i="7"/>
  <c r="P229" i="7"/>
  <c r="BI225" i="7"/>
  <c r="BH225" i="7"/>
  <c r="BG225" i="7"/>
  <c r="BF225" i="7"/>
  <c r="T225" i="7"/>
  <c r="R225" i="7"/>
  <c r="P225" i="7"/>
  <c r="BI222" i="7"/>
  <c r="BH222" i="7"/>
  <c r="BG222" i="7"/>
  <c r="BF222" i="7"/>
  <c r="T222" i="7"/>
  <c r="R222" i="7"/>
  <c r="P222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T215" i="7"/>
  <c r="R216" i="7"/>
  <c r="R215" i="7"/>
  <c r="P216" i="7"/>
  <c r="P215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5" i="7"/>
  <c r="BH185" i="7"/>
  <c r="BG185" i="7"/>
  <c r="BF185" i="7"/>
  <c r="T185" i="7"/>
  <c r="R185" i="7"/>
  <c r="P185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68" i="7"/>
  <c r="BH168" i="7"/>
  <c r="BG168" i="7"/>
  <c r="BF168" i="7"/>
  <c r="T168" i="7"/>
  <c r="T167" i="7"/>
  <c r="R168" i="7"/>
  <c r="R167" i="7"/>
  <c r="P168" i="7"/>
  <c r="P167" i="7" s="1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J136" i="7"/>
  <c r="F136" i="7"/>
  <c r="F134" i="7"/>
  <c r="E132" i="7"/>
  <c r="J93" i="7"/>
  <c r="F93" i="7"/>
  <c r="F91" i="7"/>
  <c r="E89" i="7"/>
  <c r="J26" i="7"/>
  <c r="E26" i="7"/>
  <c r="J94" i="7" s="1"/>
  <c r="J25" i="7"/>
  <c r="J20" i="7"/>
  <c r="E20" i="7"/>
  <c r="F94" i="7"/>
  <c r="J19" i="7"/>
  <c r="J14" i="7"/>
  <c r="J91" i="7"/>
  <c r="E7" i="7"/>
  <c r="E128" i="7"/>
  <c r="J39" i="6"/>
  <c r="J38" i="6"/>
  <c r="AY102" i="1"/>
  <c r="J37" i="6"/>
  <c r="AX102" i="1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T161" i="6" s="1"/>
  <c r="R162" i="6"/>
  <c r="R161" i="6"/>
  <c r="P162" i="6"/>
  <c r="P161" i="6"/>
  <c r="BI158" i="6"/>
  <c r="BH158" i="6"/>
  <c r="BG158" i="6"/>
  <c r="BF158" i="6"/>
  <c r="T158" i="6"/>
  <c r="T157" i="6"/>
  <c r="R158" i="6"/>
  <c r="R157" i="6"/>
  <c r="P158" i="6"/>
  <c r="P157" i="6" s="1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J122" i="6"/>
  <c r="F122" i="6"/>
  <c r="F120" i="6"/>
  <c r="E118" i="6"/>
  <c r="J93" i="6"/>
  <c r="F93" i="6"/>
  <c r="F91" i="6"/>
  <c r="E89" i="6"/>
  <c r="J26" i="6"/>
  <c r="E26" i="6"/>
  <c r="J94" i="6" s="1"/>
  <c r="J25" i="6"/>
  <c r="J20" i="6"/>
  <c r="E20" i="6"/>
  <c r="F123" i="6"/>
  <c r="J19" i="6"/>
  <c r="J14" i="6"/>
  <c r="J120" i="6"/>
  <c r="E7" i="6"/>
  <c r="E114" i="6"/>
  <c r="J39" i="5"/>
  <c r="J38" i="5"/>
  <c r="AY100" i="1"/>
  <c r="J37" i="5"/>
  <c r="AX100" i="1"/>
  <c r="BI622" i="5"/>
  <c r="BH622" i="5"/>
  <c r="BG622" i="5"/>
  <c r="BF622" i="5"/>
  <c r="T622" i="5"/>
  <c r="R622" i="5"/>
  <c r="P622" i="5"/>
  <c r="BI618" i="5"/>
  <c r="BH618" i="5"/>
  <c r="BG618" i="5"/>
  <c r="BF618" i="5"/>
  <c r="T618" i="5"/>
  <c r="R618" i="5"/>
  <c r="P618" i="5"/>
  <c r="BI614" i="5"/>
  <c r="BH614" i="5"/>
  <c r="BG614" i="5"/>
  <c r="BF614" i="5"/>
  <c r="T614" i="5"/>
  <c r="R614" i="5"/>
  <c r="P614" i="5"/>
  <c r="BI611" i="5"/>
  <c r="BH611" i="5"/>
  <c r="BG611" i="5"/>
  <c r="BF611" i="5"/>
  <c r="T611" i="5"/>
  <c r="R611" i="5"/>
  <c r="P611" i="5"/>
  <c r="BI606" i="5"/>
  <c r="BH606" i="5"/>
  <c r="BG606" i="5"/>
  <c r="BF606" i="5"/>
  <c r="T606" i="5"/>
  <c r="R606" i="5"/>
  <c r="P606" i="5"/>
  <c r="BI602" i="5"/>
  <c r="BH602" i="5"/>
  <c r="BG602" i="5"/>
  <c r="BF602" i="5"/>
  <c r="T602" i="5"/>
  <c r="R602" i="5"/>
  <c r="P602" i="5"/>
  <c r="BI598" i="5"/>
  <c r="BH598" i="5"/>
  <c r="BG598" i="5"/>
  <c r="BF598" i="5"/>
  <c r="T598" i="5"/>
  <c r="R598" i="5"/>
  <c r="P598" i="5"/>
  <c r="BI594" i="5"/>
  <c r="BH594" i="5"/>
  <c r="BG594" i="5"/>
  <c r="BF594" i="5"/>
  <c r="T594" i="5"/>
  <c r="R594" i="5"/>
  <c r="P594" i="5"/>
  <c r="BI590" i="5"/>
  <c r="BH590" i="5"/>
  <c r="BG590" i="5"/>
  <c r="BF590" i="5"/>
  <c r="T590" i="5"/>
  <c r="R590" i="5"/>
  <c r="P590" i="5"/>
  <c r="BI586" i="5"/>
  <c r="BH586" i="5"/>
  <c r="BG586" i="5"/>
  <c r="BF586" i="5"/>
  <c r="T586" i="5"/>
  <c r="R586" i="5"/>
  <c r="P586" i="5"/>
  <c r="BI584" i="5"/>
  <c r="BH584" i="5"/>
  <c r="BG584" i="5"/>
  <c r="BF584" i="5"/>
  <c r="T584" i="5"/>
  <c r="R584" i="5"/>
  <c r="P584" i="5"/>
  <c r="BI583" i="5"/>
  <c r="BH583" i="5"/>
  <c r="BG583" i="5"/>
  <c r="BF583" i="5"/>
  <c r="T583" i="5"/>
  <c r="R583" i="5"/>
  <c r="P583" i="5"/>
  <c r="BI582" i="5"/>
  <c r="BH582" i="5"/>
  <c r="BG582" i="5"/>
  <c r="BF582" i="5"/>
  <c r="T582" i="5"/>
  <c r="R582" i="5"/>
  <c r="P582" i="5"/>
  <c r="BI580" i="5"/>
  <c r="BH580" i="5"/>
  <c r="BG580" i="5"/>
  <c r="BF580" i="5"/>
  <c r="T580" i="5"/>
  <c r="R580" i="5"/>
  <c r="P580" i="5"/>
  <c r="BI578" i="5"/>
  <c r="BH578" i="5"/>
  <c r="BG578" i="5"/>
  <c r="BF578" i="5"/>
  <c r="T578" i="5"/>
  <c r="R578" i="5"/>
  <c r="P578" i="5"/>
  <c r="BI576" i="5"/>
  <c r="BH576" i="5"/>
  <c r="BG576" i="5"/>
  <c r="BF576" i="5"/>
  <c r="T576" i="5"/>
  <c r="R576" i="5"/>
  <c r="P576" i="5"/>
  <c r="BI574" i="5"/>
  <c r="BH574" i="5"/>
  <c r="BG574" i="5"/>
  <c r="BF574" i="5"/>
  <c r="T574" i="5"/>
  <c r="R574" i="5"/>
  <c r="P574" i="5"/>
  <c r="BI572" i="5"/>
  <c r="BH572" i="5"/>
  <c r="BG572" i="5"/>
  <c r="BF572" i="5"/>
  <c r="T572" i="5"/>
  <c r="R572" i="5"/>
  <c r="P572" i="5"/>
  <c r="BI570" i="5"/>
  <c r="BH570" i="5"/>
  <c r="BG570" i="5"/>
  <c r="BF570" i="5"/>
  <c r="T570" i="5"/>
  <c r="R570" i="5"/>
  <c r="P570" i="5"/>
  <c r="BI568" i="5"/>
  <c r="BH568" i="5"/>
  <c r="BG568" i="5"/>
  <c r="BF568" i="5"/>
  <c r="T568" i="5"/>
  <c r="R568" i="5"/>
  <c r="P568" i="5"/>
  <c r="BI566" i="5"/>
  <c r="BH566" i="5"/>
  <c r="BG566" i="5"/>
  <c r="BF566" i="5"/>
  <c r="T566" i="5"/>
  <c r="R566" i="5"/>
  <c r="P566" i="5"/>
  <c r="BI564" i="5"/>
  <c r="BH564" i="5"/>
  <c r="BG564" i="5"/>
  <c r="BF564" i="5"/>
  <c r="T564" i="5"/>
  <c r="R564" i="5"/>
  <c r="P564" i="5"/>
  <c r="BI560" i="5"/>
  <c r="BH560" i="5"/>
  <c r="BG560" i="5"/>
  <c r="BF560" i="5"/>
  <c r="T560" i="5"/>
  <c r="R560" i="5"/>
  <c r="P560" i="5"/>
  <c r="BI557" i="5"/>
  <c r="BH557" i="5"/>
  <c r="BG557" i="5"/>
  <c r="BF557" i="5"/>
  <c r="T557" i="5"/>
  <c r="R557" i="5"/>
  <c r="P557" i="5"/>
  <c r="BI555" i="5"/>
  <c r="BH555" i="5"/>
  <c r="BG555" i="5"/>
  <c r="BF555" i="5"/>
  <c r="T555" i="5"/>
  <c r="R555" i="5"/>
  <c r="P555" i="5"/>
  <c r="BI552" i="5"/>
  <c r="BH552" i="5"/>
  <c r="BG552" i="5"/>
  <c r="BF552" i="5"/>
  <c r="T552" i="5"/>
  <c r="R552" i="5"/>
  <c r="P552" i="5"/>
  <c r="BI549" i="5"/>
  <c r="BH549" i="5"/>
  <c r="BG549" i="5"/>
  <c r="BF549" i="5"/>
  <c r="T549" i="5"/>
  <c r="R549" i="5"/>
  <c r="P549" i="5"/>
  <c r="BI546" i="5"/>
  <c r="BH546" i="5"/>
  <c r="BG546" i="5"/>
  <c r="BF546" i="5"/>
  <c r="T546" i="5"/>
  <c r="R546" i="5"/>
  <c r="P546" i="5"/>
  <c r="BI543" i="5"/>
  <c r="BH543" i="5"/>
  <c r="BG543" i="5"/>
  <c r="BF543" i="5"/>
  <c r="T543" i="5"/>
  <c r="R543" i="5"/>
  <c r="P543" i="5"/>
  <c r="BI540" i="5"/>
  <c r="BH540" i="5"/>
  <c r="BG540" i="5"/>
  <c r="BF540" i="5"/>
  <c r="T540" i="5"/>
  <c r="R540" i="5"/>
  <c r="P540" i="5"/>
  <c r="BI537" i="5"/>
  <c r="BH537" i="5"/>
  <c r="BG537" i="5"/>
  <c r="BF537" i="5"/>
  <c r="T537" i="5"/>
  <c r="R537" i="5"/>
  <c r="P537" i="5"/>
  <c r="BI534" i="5"/>
  <c r="BH534" i="5"/>
  <c r="BG534" i="5"/>
  <c r="BF534" i="5"/>
  <c r="T534" i="5"/>
  <c r="R534" i="5"/>
  <c r="P534" i="5"/>
  <c r="BI531" i="5"/>
  <c r="BH531" i="5"/>
  <c r="BG531" i="5"/>
  <c r="BF531" i="5"/>
  <c r="T531" i="5"/>
  <c r="R531" i="5"/>
  <c r="P531" i="5"/>
  <c r="BI528" i="5"/>
  <c r="BH528" i="5"/>
  <c r="BG528" i="5"/>
  <c r="BF528" i="5"/>
  <c r="T528" i="5"/>
  <c r="R528" i="5"/>
  <c r="P528" i="5"/>
  <c r="BI525" i="5"/>
  <c r="BH525" i="5"/>
  <c r="BG525" i="5"/>
  <c r="BF525" i="5"/>
  <c r="T525" i="5"/>
  <c r="R525" i="5"/>
  <c r="P525" i="5"/>
  <c r="BI522" i="5"/>
  <c r="BH522" i="5"/>
  <c r="BG522" i="5"/>
  <c r="BF522" i="5"/>
  <c r="T522" i="5"/>
  <c r="R522" i="5"/>
  <c r="P522" i="5"/>
  <c r="BI519" i="5"/>
  <c r="BH519" i="5"/>
  <c r="BG519" i="5"/>
  <c r="BF519" i="5"/>
  <c r="T519" i="5"/>
  <c r="R519" i="5"/>
  <c r="P519" i="5"/>
  <c r="BI516" i="5"/>
  <c r="BH516" i="5"/>
  <c r="BG516" i="5"/>
  <c r="BF516" i="5"/>
  <c r="T516" i="5"/>
  <c r="R516" i="5"/>
  <c r="P516" i="5"/>
  <c r="BI514" i="5"/>
  <c r="BH514" i="5"/>
  <c r="BG514" i="5"/>
  <c r="BF514" i="5"/>
  <c r="T514" i="5"/>
  <c r="R514" i="5"/>
  <c r="P514" i="5"/>
  <c r="BI511" i="5"/>
  <c r="BH511" i="5"/>
  <c r="BG511" i="5"/>
  <c r="BF511" i="5"/>
  <c r="T511" i="5"/>
  <c r="R511" i="5"/>
  <c r="P511" i="5"/>
  <c r="BI508" i="5"/>
  <c r="BH508" i="5"/>
  <c r="BG508" i="5"/>
  <c r="BF508" i="5"/>
  <c r="T508" i="5"/>
  <c r="R508" i="5"/>
  <c r="P508" i="5"/>
  <c r="BI504" i="5"/>
  <c r="BH504" i="5"/>
  <c r="BG504" i="5"/>
  <c r="BF504" i="5"/>
  <c r="T504" i="5"/>
  <c r="R504" i="5"/>
  <c r="P504" i="5"/>
  <c r="BI499" i="5"/>
  <c r="BH499" i="5"/>
  <c r="BG499" i="5"/>
  <c r="BF499" i="5"/>
  <c r="T499" i="5"/>
  <c r="R499" i="5"/>
  <c r="P499" i="5"/>
  <c r="BI496" i="5"/>
  <c r="BH496" i="5"/>
  <c r="BG496" i="5"/>
  <c r="BF496" i="5"/>
  <c r="T496" i="5"/>
  <c r="R496" i="5"/>
  <c r="P496" i="5"/>
  <c r="BI493" i="5"/>
  <c r="BH493" i="5"/>
  <c r="BG493" i="5"/>
  <c r="BF493" i="5"/>
  <c r="T493" i="5"/>
  <c r="R493" i="5"/>
  <c r="P493" i="5"/>
  <c r="BI490" i="5"/>
  <c r="BH490" i="5"/>
  <c r="BG490" i="5"/>
  <c r="BF490" i="5"/>
  <c r="T490" i="5"/>
  <c r="R490" i="5"/>
  <c r="P490" i="5"/>
  <c r="BI486" i="5"/>
  <c r="BH486" i="5"/>
  <c r="BG486" i="5"/>
  <c r="BF486" i="5"/>
  <c r="T486" i="5"/>
  <c r="R486" i="5"/>
  <c r="P486" i="5"/>
  <c r="BI483" i="5"/>
  <c r="BH483" i="5"/>
  <c r="BG483" i="5"/>
  <c r="BF483" i="5"/>
  <c r="T483" i="5"/>
  <c r="R483" i="5"/>
  <c r="P483" i="5"/>
  <c r="BI479" i="5"/>
  <c r="BH479" i="5"/>
  <c r="BG479" i="5"/>
  <c r="BF479" i="5"/>
  <c r="T479" i="5"/>
  <c r="R479" i="5"/>
  <c r="P479" i="5"/>
  <c r="BI477" i="5"/>
  <c r="BH477" i="5"/>
  <c r="BG477" i="5"/>
  <c r="BF477" i="5"/>
  <c r="T477" i="5"/>
  <c r="R477" i="5"/>
  <c r="P477" i="5"/>
  <c r="BI474" i="5"/>
  <c r="BH474" i="5"/>
  <c r="BG474" i="5"/>
  <c r="BF474" i="5"/>
  <c r="T474" i="5"/>
  <c r="R474" i="5"/>
  <c r="P474" i="5"/>
  <c r="BI471" i="5"/>
  <c r="BH471" i="5"/>
  <c r="BG471" i="5"/>
  <c r="BF471" i="5"/>
  <c r="T471" i="5"/>
  <c r="R471" i="5"/>
  <c r="P471" i="5"/>
  <c r="BI468" i="5"/>
  <c r="BH468" i="5"/>
  <c r="BG468" i="5"/>
  <c r="BF468" i="5"/>
  <c r="T468" i="5"/>
  <c r="R468" i="5"/>
  <c r="P468" i="5"/>
  <c r="BI465" i="5"/>
  <c r="BH465" i="5"/>
  <c r="BG465" i="5"/>
  <c r="BF465" i="5"/>
  <c r="T465" i="5"/>
  <c r="R465" i="5"/>
  <c r="P465" i="5"/>
  <c r="BI462" i="5"/>
  <c r="BH462" i="5"/>
  <c r="BG462" i="5"/>
  <c r="BF462" i="5"/>
  <c r="T462" i="5"/>
  <c r="R462" i="5"/>
  <c r="P462" i="5"/>
  <c r="BI459" i="5"/>
  <c r="BH459" i="5"/>
  <c r="BG459" i="5"/>
  <c r="BF459" i="5"/>
  <c r="T459" i="5"/>
  <c r="R459" i="5"/>
  <c r="P459" i="5"/>
  <c r="BI455" i="5"/>
  <c r="BH455" i="5"/>
  <c r="BG455" i="5"/>
  <c r="BF455" i="5"/>
  <c r="T455" i="5"/>
  <c r="R455" i="5"/>
  <c r="P455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R450" i="5"/>
  <c r="P450" i="5"/>
  <c r="BI447" i="5"/>
  <c r="BH447" i="5"/>
  <c r="BG447" i="5"/>
  <c r="BF447" i="5"/>
  <c r="T447" i="5"/>
  <c r="R447" i="5"/>
  <c r="P447" i="5"/>
  <c r="BI444" i="5"/>
  <c r="BH444" i="5"/>
  <c r="BG444" i="5"/>
  <c r="BF444" i="5"/>
  <c r="T444" i="5"/>
  <c r="R444" i="5"/>
  <c r="P444" i="5"/>
  <c r="BI440" i="5"/>
  <c r="BH440" i="5"/>
  <c r="BG440" i="5"/>
  <c r="BF440" i="5"/>
  <c r="T440" i="5"/>
  <c r="R440" i="5"/>
  <c r="P440" i="5"/>
  <c r="BI436" i="5"/>
  <c r="BH436" i="5"/>
  <c r="BG436" i="5"/>
  <c r="BF436" i="5"/>
  <c r="T436" i="5"/>
  <c r="R436" i="5"/>
  <c r="P436" i="5"/>
  <c r="BI432" i="5"/>
  <c r="BH432" i="5"/>
  <c r="BG432" i="5"/>
  <c r="BF432" i="5"/>
  <c r="T432" i="5"/>
  <c r="R432" i="5"/>
  <c r="P432" i="5"/>
  <c r="BI429" i="5"/>
  <c r="BH429" i="5"/>
  <c r="BG429" i="5"/>
  <c r="BF429" i="5"/>
  <c r="T429" i="5"/>
  <c r="R429" i="5"/>
  <c r="P429" i="5"/>
  <c r="BI426" i="5"/>
  <c r="BH426" i="5"/>
  <c r="BG426" i="5"/>
  <c r="BF426" i="5"/>
  <c r="T426" i="5"/>
  <c r="R426" i="5"/>
  <c r="P426" i="5"/>
  <c r="BI423" i="5"/>
  <c r="BH423" i="5"/>
  <c r="BG423" i="5"/>
  <c r="BF423" i="5"/>
  <c r="T423" i="5"/>
  <c r="R423" i="5"/>
  <c r="P423" i="5"/>
  <c r="BI420" i="5"/>
  <c r="BH420" i="5"/>
  <c r="BG420" i="5"/>
  <c r="BF420" i="5"/>
  <c r="T420" i="5"/>
  <c r="R420" i="5"/>
  <c r="P420" i="5"/>
  <c r="BI416" i="5"/>
  <c r="BH416" i="5"/>
  <c r="BG416" i="5"/>
  <c r="BF416" i="5"/>
  <c r="T416" i="5"/>
  <c r="R416" i="5"/>
  <c r="P416" i="5"/>
  <c r="BI413" i="5"/>
  <c r="BH413" i="5"/>
  <c r="BG413" i="5"/>
  <c r="BF413" i="5"/>
  <c r="T413" i="5"/>
  <c r="R413" i="5"/>
  <c r="P413" i="5"/>
  <c r="BI410" i="5"/>
  <c r="BH410" i="5"/>
  <c r="BG410" i="5"/>
  <c r="BF410" i="5"/>
  <c r="T410" i="5"/>
  <c r="R410" i="5"/>
  <c r="P410" i="5"/>
  <c r="BI407" i="5"/>
  <c r="BH407" i="5"/>
  <c r="BG407" i="5"/>
  <c r="BF407" i="5"/>
  <c r="T407" i="5"/>
  <c r="R407" i="5"/>
  <c r="P407" i="5"/>
  <c r="BI405" i="5"/>
  <c r="BH405" i="5"/>
  <c r="BG405" i="5"/>
  <c r="BF405" i="5"/>
  <c r="T405" i="5"/>
  <c r="R405" i="5"/>
  <c r="P405" i="5"/>
  <c r="BI402" i="5"/>
  <c r="BH402" i="5"/>
  <c r="BG402" i="5"/>
  <c r="BF402" i="5"/>
  <c r="T402" i="5"/>
  <c r="R402" i="5"/>
  <c r="P402" i="5"/>
  <c r="BI399" i="5"/>
  <c r="BH399" i="5"/>
  <c r="BG399" i="5"/>
  <c r="BF399" i="5"/>
  <c r="T399" i="5"/>
  <c r="R399" i="5"/>
  <c r="P399" i="5"/>
  <c r="BI396" i="5"/>
  <c r="BH396" i="5"/>
  <c r="BG396" i="5"/>
  <c r="BF396" i="5"/>
  <c r="T396" i="5"/>
  <c r="R396" i="5"/>
  <c r="P396" i="5"/>
  <c r="BI393" i="5"/>
  <c r="BH393" i="5"/>
  <c r="BG393" i="5"/>
  <c r="BF393" i="5"/>
  <c r="T393" i="5"/>
  <c r="R393" i="5"/>
  <c r="P393" i="5"/>
  <c r="BI389" i="5"/>
  <c r="BH389" i="5"/>
  <c r="BG389" i="5"/>
  <c r="BF389" i="5"/>
  <c r="T389" i="5"/>
  <c r="R389" i="5"/>
  <c r="P389" i="5"/>
  <c r="BI386" i="5"/>
  <c r="BH386" i="5"/>
  <c r="BG386" i="5"/>
  <c r="BF386" i="5"/>
  <c r="T386" i="5"/>
  <c r="R386" i="5"/>
  <c r="P386" i="5"/>
  <c r="BI383" i="5"/>
  <c r="BH383" i="5"/>
  <c r="BG383" i="5"/>
  <c r="BF383" i="5"/>
  <c r="T383" i="5"/>
  <c r="R383" i="5"/>
  <c r="P383" i="5"/>
  <c r="BI380" i="5"/>
  <c r="BH380" i="5"/>
  <c r="BG380" i="5"/>
  <c r="BF380" i="5"/>
  <c r="T380" i="5"/>
  <c r="R380" i="5"/>
  <c r="P380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4" i="5"/>
  <c r="BH364" i="5"/>
  <c r="BG364" i="5"/>
  <c r="BF364" i="5"/>
  <c r="T364" i="5"/>
  <c r="R364" i="5"/>
  <c r="P364" i="5"/>
  <c r="BI361" i="5"/>
  <c r="BH361" i="5"/>
  <c r="BG361" i="5"/>
  <c r="BF361" i="5"/>
  <c r="T361" i="5"/>
  <c r="R361" i="5"/>
  <c r="P361" i="5"/>
  <c r="BI358" i="5"/>
  <c r="BH358" i="5"/>
  <c r="BG358" i="5"/>
  <c r="BF358" i="5"/>
  <c r="T358" i="5"/>
  <c r="R358" i="5"/>
  <c r="P358" i="5"/>
  <c r="BI354" i="5"/>
  <c r="BH354" i="5"/>
  <c r="BG354" i="5"/>
  <c r="BF354" i="5"/>
  <c r="T354" i="5"/>
  <c r="R354" i="5"/>
  <c r="P354" i="5"/>
  <c r="BI350" i="5"/>
  <c r="BH350" i="5"/>
  <c r="BG350" i="5"/>
  <c r="BF350" i="5"/>
  <c r="T350" i="5"/>
  <c r="R350" i="5"/>
  <c r="P350" i="5"/>
  <c r="BI346" i="5"/>
  <c r="BH346" i="5"/>
  <c r="BG346" i="5"/>
  <c r="BF346" i="5"/>
  <c r="T346" i="5"/>
  <c r="R346" i="5"/>
  <c r="P346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5" i="5"/>
  <c r="BH335" i="5"/>
  <c r="BG335" i="5"/>
  <c r="BF335" i="5"/>
  <c r="T335" i="5"/>
  <c r="R335" i="5"/>
  <c r="P335" i="5"/>
  <c r="BI332" i="5"/>
  <c r="BH332" i="5"/>
  <c r="BG332" i="5"/>
  <c r="BF332" i="5"/>
  <c r="T332" i="5"/>
  <c r="R332" i="5"/>
  <c r="P332" i="5"/>
  <c r="BI329" i="5"/>
  <c r="BH329" i="5"/>
  <c r="BG329" i="5"/>
  <c r="BF329" i="5"/>
  <c r="T329" i="5"/>
  <c r="R329" i="5"/>
  <c r="P329" i="5"/>
  <c r="BI325" i="5"/>
  <c r="BH325" i="5"/>
  <c r="BG325" i="5"/>
  <c r="BF325" i="5"/>
  <c r="T325" i="5"/>
  <c r="R325" i="5"/>
  <c r="P325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6" i="5"/>
  <c r="BH316" i="5"/>
  <c r="BG316" i="5"/>
  <c r="BF316" i="5"/>
  <c r="T316" i="5"/>
  <c r="R316" i="5"/>
  <c r="P316" i="5"/>
  <c r="BI310" i="5"/>
  <c r="BH310" i="5"/>
  <c r="BG310" i="5"/>
  <c r="BF310" i="5"/>
  <c r="T310" i="5"/>
  <c r="R310" i="5"/>
  <c r="P310" i="5"/>
  <c r="BI303" i="5"/>
  <c r="BH303" i="5"/>
  <c r="BG303" i="5"/>
  <c r="BF303" i="5"/>
  <c r="T303" i="5"/>
  <c r="R303" i="5"/>
  <c r="P303" i="5"/>
  <c r="BI299" i="5"/>
  <c r="BH299" i="5"/>
  <c r="BG299" i="5"/>
  <c r="BF299" i="5"/>
  <c r="T299" i="5"/>
  <c r="R299" i="5"/>
  <c r="P299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57" i="5"/>
  <c r="BH257" i="5"/>
  <c r="BG257" i="5"/>
  <c r="BF257" i="5"/>
  <c r="T257" i="5"/>
  <c r="R257" i="5"/>
  <c r="P257" i="5"/>
  <c r="BI252" i="5"/>
  <c r="BH252" i="5"/>
  <c r="BG252" i="5"/>
  <c r="BF252" i="5"/>
  <c r="T252" i="5"/>
  <c r="R252" i="5"/>
  <c r="P252" i="5"/>
  <c r="BI248" i="5"/>
  <c r="BH248" i="5"/>
  <c r="BG248" i="5"/>
  <c r="BF248" i="5"/>
  <c r="T248" i="5"/>
  <c r="R248" i="5"/>
  <c r="P248" i="5"/>
  <c r="BI243" i="5"/>
  <c r="BH243" i="5"/>
  <c r="BG243" i="5"/>
  <c r="BF243" i="5"/>
  <c r="T243" i="5"/>
  <c r="R243" i="5"/>
  <c r="P243" i="5"/>
  <c r="BI238" i="5"/>
  <c r="BH238" i="5"/>
  <c r="BG238" i="5"/>
  <c r="BF238" i="5"/>
  <c r="T238" i="5"/>
  <c r="R238" i="5"/>
  <c r="P238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T217" i="5" s="1"/>
  <c r="R218" i="5"/>
  <c r="R217" i="5"/>
  <c r="P218" i="5"/>
  <c r="P217" i="5" s="1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T167" i="5"/>
  <c r="R168" i="5"/>
  <c r="R167" i="5" s="1"/>
  <c r="P168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J136" i="5"/>
  <c r="F136" i="5"/>
  <c r="F134" i="5"/>
  <c r="E132" i="5"/>
  <c r="J93" i="5"/>
  <c r="F93" i="5"/>
  <c r="F91" i="5"/>
  <c r="E89" i="5"/>
  <c r="J26" i="5"/>
  <c r="E26" i="5"/>
  <c r="J94" i="5" s="1"/>
  <c r="J25" i="5"/>
  <c r="J20" i="5"/>
  <c r="E20" i="5"/>
  <c r="F137" i="5" s="1"/>
  <c r="J19" i="5"/>
  <c r="J14" i="5"/>
  <c r="J134" i="5" s="1"/>
  <c r="E7" i="5"/>
  <c r="E85" i="5"/>
  <c r="J39" i="4"/>
  <c r="J38" i="4"/>
  <c r="AY99" i="1"/>
  <c r="J37" i="4"/>
  <c r="AX99" i="1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T161" i="4"/>
  <c r="R162" i="4"/>
  <c r="R161" i="4"/>
  <c r="P162" i="4"/>
  <c r="P161" i="4"/>
  <c r="BI158" i="4"/>
  <c r="BH158" i="4"/>
  <c r="BG158" i="4"/>
  <c r="BF158" i="4"/>
  <c r="T158" i="4"/>
  <c r="T157" i="4"/>
  <c r="R158" i="4"/>
  <c r="R157" i="4"/>
  <c r="P158" i="4"/>
  <c r="P157" i="4" s="1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J122" i="4"/>
  <c r="F122" i="4"/>
  <c r="F120" i="4"/>
  <c r="E118" i="4"/>
  <c r="J93" i="4"/>
  <c r="F93" i="4"/>
  <c r="F91" i="4"/>
  <c r="E89" i="4"/>
  <c r="J26" i="4"/>
  <c r="E26" i="4"/>
  <c r="J94" i="4" s="1"/>
  <c r="J25" i="4"/>
  <c r="J20" i="4"/>
  <c r="E20" i="4"/>
  <c r="F123" i="4" s="1"/>
  <c r="J19" i="4"/>
  <c r="J14" i="4"/>
  <c r="J120" i="4" s="1"/>
  <c r="E7" i="4"/>
  <c r="E114" i="4"/>
  <c r="AY97" i="1"/>
  <c r="J39" i="3"/>
  <c r="J38" i="3"/>
  <c r="J37" i="3"/>
  <c r="AX97" i="1"/>
  <c r="BI599" i="3"/>
  <c r="BH599" i="3"/>
  <c r="BG599" i="3"/>
  <c r="BF599" i="3"/>
  <c r="T599" i="3"/>
  <c r="R599" i="3"/>
  <c r="P599" i="3"/>
  <c r="BI595" i="3"/>
  <c r="BH595" i="3"/>
  <c r="BG595" i="3"/>
  <c r="BF595" i="3"/>
  <c r="T595" i="3"/>
  <c r="R595" i="3"/>
  <c r="P595" i="3"/>
  <c r="BI591" i="3"/>
  <c r="BH591" i="3"/>
  <c r="BG591" i="3"/>
  <c r="BF591" i="3"/>
  <c r="T591" i="3"/>
  <c r="R591" i="3"/>
  <c r="P591" i="3"/>
  <c r="BI588" i="3"/>
  <c r="BH588" i="3"/>
  <c r="BG588" i="3"/>
  <c r="BF588" i="3"/>
  <c r="T588" i="3"/>
  <c r="R588" i="3"/>
  <c r="P588" i="3"/>
  <c r="BI583" i="3"/>
  <c r="BH583" i="3"/>
  <c r="BG583" i="3"/>
  <c r="BF583" i="3"/>
  <c r="T583" i="3"/>
  <c r="R583" i="3"/>
  <c r="P583" i="3"/>
  <c r="BI579" i="3"/>
  <c r="BH579" i="3"/>
  <c r="BG579" i="3"/>
  <c r="BF579" i="3"/>
  <c r="T579" i="3"/>
  <c r="R579" i="3"/>
  <c r="P579" i="3"/>
  <c r="BI575" i="3"/>
  <c r="BH575" i="3"/>
  <c r="BG575" i="3"/>
  <c r="BF575" i="3"/>
  <c r="T575" i="3"/>
  <c r="R575" i="3"/>
  <c r="P575" i="3"/>
  <c r="BI571" i="3"/>
  <c r="BH571" i="3"/>
  <c r="BG571" i="3"/>
  <c r="BF571" i="3"/>
  <c r="T571" i="3"/>
  <c r="R571" i="3"/>
  <c r="P571" i="3"/>
  <c r="BI567" i="3"/>
  <c r="BH567" i="3"/>
  <c r="BG567" i="3"/>
  <c r="BF567" i="3"/>
  <c r="T567" i="3"/>
  <c r="R567" i="3"/>
  <c r="P567" i="3"/>
  <c r="BI563" i="3"/>
  <c r="BH563" i="3"/>
  <c r="BG563" i="3"/>
  <c r="BF563" i="3"/>
  <c r="T563" i="3"/>
  <c r="R563" i="3"/>
  <c r="P563" i="3"/>
  <c r="BI561" i="3"/>
  <c r="BH561" i="3"/>
  <c r="BG561" i="3"/>
  <c r="BF561" i="3"/>
  <c r="T561" i="3"/>
  <c r="R561" i="3"/>
  <c r="P561" i="3"/>
  <c r="BI560" i="3"/>
  <c r="BH560" i="3"/>
  <c r="BG560" i="3"/>
  <c r="BF560" i="3"/>
  <c r="T560" i="3"/>
  <c r="R560" i="3"/>
  <c r="P560" i="3"/>
  <c r="BI559" i="3"/>
  <c r="BH559" i="3"/>
  <c r="BG559" i="3"/>
  <c r="BF559" i="3"/>
  <c r="T559" i="3"/>
  <c r="R559" i="3"/>
  <c r="P559" i="3"/>
  <c r="BI557" i="3"/>
  <c r="BH557" i="3"/>
  <c r="BG557" i="3"/>
  <c r="BF557" i="3"/>
  <c r="T557" i="3"/>
  <c r="R557" i="3"/>
  <c r="P557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3" i="3"/>
  <c r="BH543" i="3"/>
  <c r="BG543" i="3"/>
  <c r="BF543" i="3"/>
  <c r="T543" i="3"/>
  <c r="R543" i="3"/>
  <c r="P543" i="3"/>
  <c r="BI541" i="3"/>
  <c r="BH541" i="3"/>
  <c r="BG541" i="3"/>
  <c r="BF541" i="3"/>
  <c r="T541" i="3"/>
  <c r="R541" i="3"/>
  <c r="P541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29" i="3"/>
  <c r="BH529" i="3"/>
  <c r="BG529" i="3"/>
  <c r="BF529" i="3"/>
  <c r="T529" i="3"/>
  <c r="R529" i="3"/>
  <c r="P529" i="3"/>
  <c r="BI527" i="3"/>
  <c r="BH527" i="3"/>
  <c r="BG527" i="3"/>
  <c r="BF527" i="3"/>
  <c r="T527" i="3"/>
  <c r="R527" i="3"/>
  <c r="P527" i="3"/>
  <c r="BI524" i="3"/>
  <c r="BH524" i="3"/>
  <c r="BG524" i="3"/>
  <c r="BF524" i="3"/>
  <c r="T524" i="3"/>
  <c r="R524" i="3"/>
  <c r="P524" i="3"/>
  <c r="BI521" i="3"/>
  <c r="BH521" i="3"/>
  <c r="BG521" i="3"/>
  <c r="BF521" i="3"/>
  <c r="T521" i="3"/>
  <c r="R521" i="3"/>
  <c r="P521" i="3"/>
  <c r="BI517" i="3"/>
  <c r="BH517" i="3"/>
  <c r="BG517" i="3"/>
  <c r="BF517" i="3"/>
  <c r="T517" i="3"/>
  <c r="R517" i="3"/>
  <c r="P517" i="3"/>
  <c r="BI512" i="3"/>
  <c r="BH512" i="3"/>
  <c r="BG512" i="3"/>
  <c r="BF512" i="3"/>
  <c r="T512" i="3"/>
  <c r="R512" i="3"/>
  <c r="P512" i="3"/>
  <c r="BI509" i="3"/>
  <c r="BH509" i="3"/>
  <c r="BG509" i="3"/>
  <c r="BF509" i="3"/>
  <c r="T509" i="3"/>
  <c r="R509" i="3"/>
  <c r="P509" i="3"/>
  <c r="BI506" i="3"/>
  <c r="BH506" i="3"/>
  <c r="BG506" i="3"/>
  <c r="BF506" i="3"/>
  <c r="T506" i="3"/>
  <c r="R506" i="3"/>
  <c r="P506" i="3"/>
  <c r="BI503" i="3"/>
  <c r="BH503" i="3"/>
  <c r="BG503" i="3"/>
  <c r="BF503" i="3"/>
  <c r="T503" i="3"/>
  <c r="R503" i="3"/>
  <c r="P503" i="3"/>
  <c r="BI499" i="3"/>
  <c r="BH499" i="3"/>
  <c r="BG499" i="3"/>
  <c r="BF499" i="3"/>
  <c r="T499" i="3"/>
  <c r="R499" i="3"/>
  <c r="P499" i="3"/>
  <c r="BI496" i="3"/>
  <c r="BH496" i="3"/>
  <c r="BG496" i="3"/>
  <c r="BF496" i="3"/>
  <c r="T496" i="3"/>
  <c r="R496" i="3"/>
  <c r="P496" i="3"/>
  <c r="BI492" i="3"/>
  <c r="BH492" i="3"/>
  <c r="BG492" i="3"/>
  <c r="BF492" i="3"/>
  <c r="T492" i="3"/>
  <c r="R492" i="3"/>
  <c r="P492" i="3"/>
  <c r="BI490" i="3"/>
  <c r="BH490" i="3"/>
  <c r="BG490" i="3"/>
  <c r="BF490" i="3"/>
  <c r="T490" i="3"/>
  <c r="R490" i="3"/>
  <c r="P490" i="3"/>
  <c r="BI487" i="3"/>
  <c r="BH487" i="3"/>
  <c r="BG487" i="3"/>
  <c r="BF487" i="3"/>
  <c r="T487" i="3"/>
  <c r="R487" i="3"/>
  <c r="P487" i="3"/>
  <c r="BI484" i="3"/>
  <c r="BH484" i="3"/>
  <c r="BG484" i="3"/>
  <c r="BF484" i="3"/>
  <c r="T484" i="3"/>
  <c r="R484" i="3"/>
  <c r="P484" i="3"/>
  <c r="BI481" i="3"/>
  <c r="BH481" i="3"/>
  <c r="BG481" i="3"/>
  <c r="BF481" i="3"/>
  <c r="T481" i="3"/>
  <c r="R481" i="3"/>
  <c r="P481" i="3"/>
  <c r="BI478" i="3"/>
  <c r="BH478" i="3"/>
  <c r="BG478" i="3"/>
  <c r="BF478" i="3"/>
  <c r="T478" i="3"/>
  <c r="R478" i="3"/>
  <c r="P478" i="3"/>
  <c r="BI475" i="3"/>
  <c r="BH475" i="3"/>
  <c r="BG475" i="3"/>
  <c r="BF475" i="3"/>
  <c r="T475" i="3"/>
  <c r="R475" i="3"/>
  <c r="P475" i="3"/>
  <c r="BI473" i="3"/>
  <c r="BH473" i="3"/>
  <c r="BG473" i="3"/>
  <c r="BF473" i="3"/>
  <c r="T473" i="3"/>
  <c r="R473" i="3"/>
  <c r="P473" i="3"/>
  <c r="BI469" i="3"/>
  <c r="BH469" i="3"/>
  <c r="BG469" i="3"/>
  <c r="BF469" i="3"/>
  <c r="T469" i="3"/>
  <c r="R469" i="3"/>
  <c r="P469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3" i="3"/>
  <c r="BH443" i="3"/>
  <c r="BG443" i="3"/>
  <c r="BF443" i="3"/>
  <c r="T443" i="3"/>
  <c r="R443" i="3"/>
  <c r="P443" i="3"/>
  <c r="BI439" i="3"/>
  <c r="BH439" i="3"/>
  <c r="BG439" i="3"/>
  <c r="BF439" i="3"/>
  <c r="T439" i="3"/>
  <c r="R439" i="3"/>
  <c r="P439" i="3"/>
  <c r="BI435" i="3"/>
  <c r="BH435" i="3"/>
  <c r="BG435" i="3"/>
  <c r="BF435" i="3"/>
  <c r="T435" i="3"/>
  <c r="R435" i="3"/>
  <c r="P435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68" i="3"/>
  <c r="BH368" i="3"/>
  <c r="BG368" i="3"/>
  <c r="BF368" i="3"/>
  <c r="T368" i="3"/>
  <c r="R368" i="3"/>
  <c r="P368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59" i="3"/>
  <c r="BH259" i="3"/>
  <c r="BG259" i="3"/>
  <c r="BF259" i="3"/>
  <c r="T259" i="3"/>
  <c r="R259" i="3"/>
  <c r="P259" i="3"/>
  <c r="BI255" i="3"/>
  <c r="BH255" i="3"/>
  <c r="BG255" i="3"/>
  <c r="BF255" i="3"/>
  <c r="T255" i="3"/>
  <c r="R255" i="3"/>
  <c r="P255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T216" i="3" s="1"/>
  <c r="R217" i="3"/>
  <c r="R216" i="3" s="1"/>
  <c r="P217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T168" i="3" s="1"/>
  <c r="R169" i="3"/>
  <c r="R168" i="3"/>
  <c r="P169" i="3"/>
  <c r="P168" i="3" s="1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J137" i="3"/>
  <c r="F137" i="3"/>
  <c r="F135" i="3"/>
  <c r="E133" i="3"/>
  <c r="J93" i="3"/>
  <c r="F93" i="3"/>
  <c r="F91" i="3"/>
  <c r="E89" i="3"/>
  <c r="J26" i="3"/>
  <c r="E26" i="3"/>
  <c r="J94" i="3"/>
  <c r="J25" i="3"/>
  <c r="J20" i="3"/>
  <c r="E20" i="3"/>
  <c r="F94" i="3"/>
  <c r="J19" i="3"/>
  <c r="J14" i="3"/>
  <c r="J135" i="3" s="1"/>
  <c r="E7" i="3"/>
  <c r="E129" i="3" s="1"/>
  <c r="J39" i="2"/>
  <c r="J38" i="2"/>
  <c r="AY96" i="1"/>
  <c r="J37" i="2"/>
  <c r="AX96" i="1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T161" i="2" s="1"/>
  <c r="R162" i="2"/>
  <c r="R161" i="2"/>
  <c r="P162" i="2"/>
  <c r="P161" i="2"/>
  <c r="BI158" i="2"/>
  <c r="BH158" i="2"/>
  <c r="BG158" i="2"/>
  <c r="BF158" i="2"/>
  <c r="T158" i="2"/>
  <c r="T157" i="2"/>
  <c r="R158" i="2"/>
  <c r="R157" i="2"/>
  <c r="P158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J122" i="2"/>
  <c r="F122" i="2"/>
  <c r="F120" i="2"/>
  <c r="E118" i="2"/>
  <c r="J93" i="2"/>
  <c r="F93" i="2"/>
  <c r="F91" i="2"/>
  <c r="E89" i="2"/>
  <c r="J26" i="2"/>
  <c r="E26" i="2"/>
  <c r="J123" i="2"/>
  <c r="J25" i="2"/>
  <c r="J20" i="2"/>
  <c r="E20" i="2"/>
  <c r="F123" i="2"/>
  <c r="J19" i="2"/>
  <c r="J14" i="2"/>
  <c r="J91" i="2" s="1"/>
  <c r="E7" i="2"/>
  <c r="E114" i="2" s="1"/>
  <c r="L90" i="1"/>
  <c r="AM90" i="1"/>
  <c r="AM89" i="1"/>
  <c r="L89" i="1"/>
  <c r="AM87" i="1"/>
  <c r="L87" i="1"/>
  <c r="L85" i="1"/>
  <c r="L84" i="1"/>
  <c r="BK506" i="7"/>
  <c r="J486" i="7"/>
  <c r="BK444" i="7"/>
  <c r="BK441" i="7"/>
  <c r="BK433" i="7"/>
  <c r="BK429" i="7"/>
  <c r="BK383" i="7"/>
  <c r="J312" i="7"/>
  <c r="J240" i="7"/>
  <c r="BK202" i="7"/>
  <c r="J164" i="7"/>
  <c r="J161" i="7"/>
  <c r="J158" i="7"/>
  <c r="J155" i="7"/>
  <c r="J152" i="7"/>
  <c r="J146" i="7"/>
  <c r="J162" i="6"/>
  <c r="BK153" i="6"/>
  <c r="J152" i="6"/>
  <c r="BK148" i="6"/>
  <c r="BK145" i="6"/>
  <c r="BK622" i="5"/>
  <c r="BK614" i="5"/>
  <c r="BK611" i="5"/>
  <c r="J606" i="5"/>
  <c r="J598" i="5"/>
  <c r="BK594" i="5"/>
  <c r="BK590" i="5"/>
  <c r="BK586" i="5"/>
  <c r="BK584" i="5"/>
  <c r="J583" i="5"/>
  <c r="BK582" i="5"/>
  <c r="BK578" i="5"/>
  <c r="BK574" i="5"/>
  <c r="BK570" i="5"/>
  <c r="J564" i="5"/>
  <c r="J555" i="5"/>
  <c r="BK540" i="5"/>
  <c r="J519" i="5"/>
  <c r="BK508" i="5"/>
  <c r="BK455" i="5"/>
  <c r="BK444" i="5"/>
  <c r="J440" i="5"/>
  <c r="J429" i="5"/>
  <c r="J426" i="5"/>
  <c r="BK407" i="5"/>
  <c r="J396" i="5"/>
  <c r="J389" i="5"/>
  <c r="BK380" i="5"/>
  <c r="BK346" i="5"/>
  <c r="J293" i="5"/>
  <c r="BK286" i="5"/>
  <c r="J271" i="5"/>
  <c r="J248" i="5"/>
  <c r="BK233" i="5"/>
  <c r="BK230" i="5"/>
  <c r="J129" i="4"/>
  <c r="BK473" i="3"/>
  <c r="BK462" i="3"/>
  <c r="BK454" i="3"/>
  <c r="BK422" i="3"/>
  <c r="BK419" i="3"/>
  <c r="BK415" i="3"/>
  <c r="J399" i="3"/>
  <c r="BK368" i="3"/>
  <c r="BK353" i="3"/>
  <c r="BK339" i="3"/>
  <c r="BK324" i="3"/>
  <c r="J283" i="3"/>
  <c r="BK279" i="3"/>
  <c r="J226" i="3"/>
  <c r="J223" i="3"/>
  <c r="J212" i="3"/>
  <c r="BK210" i="3"/>
  <c r="BK192" i="3"/>
  <c r="J153" i="3"/>
  <c r="AS98" i="1"/>
  <c r="J568" i="7"/>
  <c r="BK564" i="7"/>
  <c r="J552" i="7"/>
  <c r="BK540" i="7"/>
  <c r="J532" i="7"/>
  <c r="J516" i="7"/>
  <c r="BK514" i="7"/>
  <c r="BK503" i="7"/>
  <c r="J498" i="7"/>
  <c r="J490" i="7"/>
  <c r="BK455" i="7"/>
  <c r="BK452" i="7"/>
  <c r="J444" i="7"/>
  <c r="J441" i="7"/>
  <c r="J429" i="7"/>
  <c r="BK410" i="7"/>
  <c r="BK404" i="7"/>
  <c r="BK397" i="7"/>
  <c r="J389" i="7"/>
  <c r="J345" i="7"/>
  <c r="J330" i="7"/>
  <c r="BK326" i="7"/>
  <c r="BK322" i="7"/>
  <c r="BK319" i="7"/>
  <c r="J306" i="7"/>
  <c r="J284" i="7"/>
  <c r="BK280" i="7"/>
  <c r="BK253" i="7"/>
  <c r="J222" i="7"/>
  <c r="J219" i="7"/>
  <c r="J211" i="7"/>
  <c r="J198" i="7"/>
  <c r="BK178" i="7"/>
  <c r="J572" i="5"/>
  <c r="BK528" i="5"/>
  <c r="BK519" i="5"/>
  <c r="BK479" i="5"/>
  <c r="BK471" i="5"/>
  <c r="BK462" i="5"/>
  <c r="J447" i="5"/>
  <c r="J444" i="5"/>
  <c r="BK436" i="5"/>
  <c r="J416" i="5"/>
  <c r="BK413" i="5"/>
  <c r="BK402" i="5"/>
  <c r="BK361" i="5"/>
  <c r="BK358" i="5"/>
  <c r="BK316" i="5"/>
  <c r="BK252" i="5"/>
  <c r="BK243" i="5"/>
  <c r="J211" i="5"/>
  <c r="BK204" i="5"/>
  <c r="BK201" i="5"/>
  <c r="BK200" i="5"/>
  <c r="J164" i="5"/>
  <c r="BK158" i="5"/>
  <c r="J146" i="5"/>
  <c r="J162" i="4"/>
  <c r="J571" i="3"/>
  <c r="J559" i="3"/>
  <c r="BK557" i="3"/>
  <c r="J478" i="3"/>
  <c r="BK409" i="3"/>
  <c r="BK406" i="3"/>
  <c r="BK402" i="3"/>
  <c r="J372" i="3"/>
  <c r="BK310" i="3"/>
  <c r="J308" i="3"/>
  <c r="BK304" i="3"/>
  <c r="BK293" i="3"/>
  <c r="BK246" i="3"/>
  <c r="BK242" i="3"/>
  <c r="BK229" i="3"/>
  <c r="BK217" i="3"/>
  <c r="J195" i="3"/>
  <c r="J182" i="3"/>
  <c r="BK153" i="3"/>
  <c r="J147" i="3"/>
  <c r="BK162" i="2"/>
  <c r="J129" i="2"/>
  <c r="BK536" i="7"/>
  <c r="BK530" i="7"/>
  <c r="J529" i="7"/>
  <c r="J528" i="7"/>
  <c r="BK526" i="7"/>
  <c r="J514" i="7"/>
  <c r="BK496" i="7"/>
  <c r="J493" i="7"/>
  <c r="J481" i="7"/>
  <c r="BK468" i="7"/>
  <c r="BK437" i="7"/>
  <c r="J417" i="7"/>
  <c r="BK407" i="7"/>
  <c r="BK400" i="7"/>
  <c r="BK386" i="7"/>
  <c r="J383" i="7"/>
  <c r="BK379" i="7"/>
  <c r="J370" i="7"/>
  <c r="BK366" i="7"/>
  <c r="J360" i="7"/>
  <c r="BK358" i="7"/>
  <c r="BK341" i="7"/>
  <c r="J337" i="7"/>
  <c r="BK333" i="7"/>
  <c r="BK330" i="7"/>
  <c r="J315" i="7"/>
  <c r="BK296" i="7"/>
  <c r="J291" i="7"/>
  <c r="J280" i="7"/>
  <c r="J258" i="7"/>
  <c r="J245" i="7"/>
  <c r="BK240" i="7"/>
  <c r="J236" i="7"/>
  <c r="J232" i="7"/>
  <c r="BK222" i="7"/>
  <c r="J200" i="7"/>
  <c r="BK199" i="7"/>
  <c r="BK143" i="7"/>
  <c r="J154" i="6"/>
  <c r="J142" i="6"/>
  <c r="BK129" i="6"/>
  <c r="J622" i="5"/>
  <c r="BK618" i="5"/>
  <c r="J611" i="5"/>
  <c r="BK602" i="5"/>
  <c r="J590" i="5"/>
  <c r="J584" i="5"/>
  <c r="J578" i="5"/>
  <c r="J576" i="5"/>
  <c r="J546" i="5"/>
  <c r="J543" i="5"/>
  <c r="J537" i="5"/>
  <c r="J531" i="5"/>
  <c r="BK499" i="5"/>
  <c r="J493" i="5"/>
  <c r="J479" i="5"/>
  <c r="BK459" i="5"/>
  <c r="J423" i="5"/>
  <c r="J420" i="5"/>
  <c r="BK370" i="5"/>
  <c r="BK368" i="5"/>
  <c r="J354" i="5"/>
  <c r="BK350" i="5"/>
  <c r="BK332" i="5"/>
  <c r="BK329" i="5"/>
  <c r="J303" i="5"/>
  <c r="J283" i="5"/>
  <c r="J215" i="5"/>
  <c r="BK209" i="5"/>
  <c r="J202" i="5"/>
  <c r="J196" i="5"/>
  <c r="BK178" i="5"/>
  <c r="BK164" i="4"/>
  <c r="BK152" i="4"/>
  <c r="BK129" i="4"/>
  <c r="J537" i="3"/>
  <c r="BK521" i="3"/>
  <c r="BK496" i="3"/>
  <c r="J473" i="3"/>
  <c r="J469" i="3"/>
  <c r="BK449" i="3"/>
  <c r="BK317" i="3"/>
  <c r="BK255" i="3"/>
  <c r="BK214" i="3"/>
  <c r="BK205" i="3"/>
  <c r="J203" i="3"/>
  <c r="J201" i="3"/>
  <c r="BK162" i="3"/>
  <c r="BK164" i="2"/>
  <c r="J152" i="2"/>
  <c r="BK148" i="2"/>
  <c r="J139" i="2"/>
  <c r="J524" i="7"/>
  <c r="J522" i="7"/>
  <c r="BK512" i="7"/>
  <c r="J510" i="7"/>
  <c r="J503" i="7"/>
  <c r="BK465" i="7"/>
  <c r="J461" i="7"/>
  <c r="J452" i="7"/>
  <c r="BK447" i="7"/>
  <c r="BK426" i="7"/>
  <c r="J413" i="7"/>
  <c r="J407" i="7"/>
  <c r="J386" i="7"/>
  <c r="J376" i="7"/>
  <c r="BK370" i="7"/>
  <c r="BK360" i="7"/>
  <c r="J319" i="7"/>
  <c r="BK315" i="7"/>
  <c r="BK308" i="7"/>
  <c r="J296" i="7"/>
  <c r="BK274" i="7"/>
  <c r="BK267" i="7"/>
  <c r="BK261" i="7"/>
  <c r="BK236" i="7"/>
  <c r="BK225" i="7"/>
  <c r="BK219" i="7"/>
  <c r="J209" i="7"/>
  <c r="J207" i="7"/>
  <c r="BK204" i="7"/>
  <c r="J202" i="7"/>
  <c r="BK194" i="7"/>
  <c r="J185" i="7"/>
  <c r="J178" i="7"/>
  <c r="BK168" i="7"/>
  <c r="BK152" i="7"/>
  <c r="J149" i="7"/>
  <c r="J165" i="6"/>
  <c r="BK164" i="6"/>
  <c r="J148" i="6"/>
  <c r="BK139" i="6"/>
  <c r="J136" i="6"/>
  <c r="BK132" i="6"/>
  <c r="BK568" i="5"/>
  <c r="J557" i="5"/>
  <c r="BK555" i="5"/>
  <c r="BK514" i="5"/>
  <c r="J511" i="5"/>
  <c r="J508" i="5"/>
  <c r="J496" i="5"/>
  <c r="J477" i="5"/>
  <c r="J474" i="5"/>
  <c r="BK416" i="5"/>
  <c r="J399" i="5"/>
  <c r="J383" i="5"/>
  <c r="BK364" i="5"/>
  <c r="J320" i="5"/>
  <c r="J310" i="5"/>
  <c r="BK299" i="5"/>
  <c r="BK293" i="5"/>
  <c r="J286" i="5"/>
  <c r="BK280" i="5"/>
  <c r="BK263" i="5"/>
  <c r="J233" i="5"/>
  <c r="J158" i="5"/>
  <c r="J158" i="4"/>
  <c r="BK155" i="4"/>
  <c r="BK153" i="4"/>
  <c r="BK139" i="4"/>
  <c r="BK595" i="3"/>
  <c r="J575" i="3"/>
  <c r="BK567" i="3"/>
  <c r="BK563" i="3"/>
  <c r="J557" i="3"/>
  <c r="J549" i="3"/>
  <c r="J543" i="3"/>
  <c r="BK541" i="3"/>
  <c r="BK532" i="3"/>
  <c r="BK529" i="3"/>
  <c r="BK517" i="3"/>
  <c r="J512" i="3"/>
  <c r="J449" i="3"/>
  <c r="J443" i="3"/>
  <c r="BK439" i="3"/>
  <c r="J435" i="3"/>
  <c r="J397" i="3"/>
  <c r="J259" i="3"/>
  <c r="BK250" i="3"/>
  <c r="BK237" i="3"/>
  <c r="BK201" i="3"/>
  <c r="BK200" i="3"/>
  <c r="J199" i="3"/>
  <c r="BK182" i="3"/>
  <c r="J154" i="2"/>
  <c r="BK152" i="2"/>
  <c r="BK142" i="2"/>
  <c r="BK472" i="7"/>
  <c r="J459" i="7"/>
  <c r="J400" i="7"/>
  <c r="J351" i="7"/>
  <c r="J253" i="7"/>
  <c r="BK245" i="7"/>
  <c r="J229" i="7"/>
  <c r="BK198" i="7"/>
  <c r="J194" i="7"/>
  <c r="BK191" i="7"/>
  <c r="J568" i="5"/>
  <c r="J552" i="5"/>
  <c r="BK525" i="5"/>
  <c r="BK511" i="5"/>
  <c r="BK504" i="5"/>
  <c r="BK477" i="5"/>
  <c r="J468" i="5"/>
  <c r="J462" i="5"/>
  <c r="J405" i="5"/>
  <c r="J402" i="5"/>
  <c r="BK373" i="5"/>
  <c r="J346" i="5"/>
  <c r="BK289" i="5"/>
  <c r="J243" i="5"/>
  <c r="J213" i="5"/>
  <c r="J201" i="5"/>
  <c r="BK196" i="5"/>
  <c r="J184" i="5"/>
  <c r="BK181" i="5"/>
  <c r="BK168" i="5"/>
  <c r="BK164" i="5"/>
  <c r="BK149" i="5"/>
  <c r="BK162" i="4"/>
  <c r="J148" i="4"/>
  <c r="J145" i="4"/>
  <c r="J142" i="4"/>
  <c r="J139" i="4"/>
  <c r="J591" i="3"/>
  <c r="BK583" i="3"/>
  <c r="BK571" i="3"/>
  <c r="J560" i="3"/>
  <c r="BK559" i="3"/>
  <c r="BK553" i="3"/>
  <c r="BK551" i="3"/>
  <c r="J541" i="3"/>
  <c r="BK537" i="3"/>
  <c r="BK534" i="3"/>
  <c r="J527" i="3"/>
  <c r="BK524" i="3"/>
  <c r="BK509" i="3"/>
  <c r="J506" i="3"/>
  <c r="J462" i="3"/>
  <c r="J458" i="3"/>
  <c r="J452" i="3"/>
  <c r="BK443" i="3"/>
  <c r="J406" i="3"/>
  <c r="J394" i="3"/>
  <c r="BK391" i="3"/>
  <c r="BK388" i="3"/>
  <c r="J385" i="3"/>
  <c r="BK381" i="3"/>
  <c r="J362" i="3"/>
  <c r="J314" i="3"/>
  <c r="J310" i="3"/>
  <c r="J300" i="3"/>
  <c r="J293" i="3"/>
  <c r="BK289" i="3"/>
  <c r="J246" i="3"/>
  <c r="J233" i="3"/>
  <c r="BK226" i="3"/>
  <c r="J217" i="3"/>
  <c r="BK212" i="3"/>
  <c r="J205" i="3"/>
  <c r="BK173" i="3"/>
  <c r="BK169" i="3"/>
  <c r="J162" i="3"/>
  <c r="BK159" i="3"/>
  <c r="J144" i="3"/>
  <c r="BK154" i="2"/>
  <c r="J153" i="2"/>
  <c r="J132" i="2"/>
  <c r="J548" i="7"/>
  <c r="J544" i="7"/>
  <c r="BK528" i="7"/>
  <c r="BK522" i="7"/>
  <c r="BK520" i="7"/>
  <c r="J518" i="7"/>
  <c r="BK516" i="7"/>
  <c r="BK498" i="7"/>
  <c r="J437" i="7"/>
  <c r="J433" i="7"/>
  <c r="J379" i="7"/>
  <c r="BK376" i="7"/>
  <c r="J373" i="7"/>
  <c r="J355" i="7"/>
  <c r="J341" i="7"/>
  <c r="BK270" i="7"/>
  <c r="J267" i="7"/>
  <c r="J264" i="7"/>
  <c r="BK144" i="3"/>
  <c r="BK532" i="7"/>
  <c r="J526" i="7"/>
  <c r="BK524" i="7"/>
  <c r="J506" i="7"/>
  <c r="J478" i="7"/>
  <c r="J395" i="7"/>
  <c r="BK392" i="7"/>
  <c r="J363" i="7"/>
  <c r="BK337" i="7"/>
  <c r="BK312" i="7"/>
  <c r="J308" i="7"/>
  <c r="BK306" i="7"/>
  <c r="J302" i="7"/>
  <c r="BK258" i="7"/>
  <c r="BK216" i="7"/>
  <c r="BK209" i="7"/>
  <c r="BK207" i="7"/>
  <c r="J129" i="6"/>
  <c r="BK552" i="5"/>
  <c r="BK534" i="5"/>
  <c r="J450" i="5"/>
  <c r="J376" i="5"/>
  <c r="J373" i="5"/>
  <c r="J368" i="5"/>
  <c r="BK354" i="5"/>
  <c r="BK335" i="5"/>
  <c r="BK322" i="5"/>
  <c r="BK277" i="5"/>
  <c r="BK274" i="5"/>
  <c r="J252" i="5"/>
  <c r="J238" i="5"/>
  <c r="J230" i="5"/>
  <c r="J224" i="5"/>
  <c r="J221" i="5"/>
  <c r="BK218" i="5"/>
  <c r="BK193" i="5"/>
  <c r="BK188" i="5"/>
  <c r="BK175" i="5"/>
  <c r="J153" i="4"/>
  <c r="J588" i="3"/>
  <c r="BK549" i="3"/>
  <c r="J547" i="3"/>
  <c r="J545" i="3"/>
  <c r="J490" i="3"/>
  <c r="J484" i="3"/>
  <c r="BK469" i="3"/>
  <c r="J402" i="3"/>
  <c r="J378" i="3"/>
  <c r="BK375" i="3"/>
  <c r="BK357" i="3"/>
  <c r="J353" i="3"/>
  <c r="BK321" i="3"/>
  <c r="J304" i="3"/>
  <c r="BK266" i="3"/>
  <c r="J237" i="3"/>
  <c r="J208" i="3"/>
  <c r="BK199" i="3"/>
  <c r="J150" i="3"/>
  <c r="J148" i="2"/>
  <c r="J145" i="2"/>
  <c r="BK568" i="7"/>
  <c r="J560" i="7"/>
  <c r="J557" i="7"/>
  <c r="BK552" i="7"/>
  <c r="J540" i="7"/>
  <c r="J530" i="7"/>
  <c r="BK529" i="7"/>
  <c r="J520" i="7"/>
  <c r="BK518" i="7"/>
  <c r="J501" i="7"/>
  <c r="BK493" i="7"/>
  <c r="BK475" i="7"/>
  <c r="J465" i="7"/>
  <c r="BK450" i="7"/>
  <c r="J397" i="7"/>
  <c r="BK395" i="7"/>
  <c r="J333" i="7"/>
  <c r="BK302" i="7"/>
  <c r="J261" i="7"/>
  <c r="J249" i="7"/>
  <c r="BK232" i="7"/>
  <c r="BK200" i="7"/>
  <c r="J199" i="7"/>
  <c r="BK185" i="7"/>
  <c r="J181" i="7"/>
  <c r="J168" i="7"/>
  <c r="BK164" i="7"/>
  <c r="J143" i="7"/>
  <c r="BK165" i="6"/>
  <c r="J164" i="6"/>
  <c r="BK158" i="6"/>
  <c r="J155" i="6"/>
  <c r="BK154" i="6"/>
  <c r="J153" i="6"/>
  <c r="BK152" i="6"/>
  <c r="J139" i="6"/>
  <c r="J618" i="5"/>
  <c r="J614" i="5"/>
  <c r="BK606" i="5"/>
  <c r="J602" i="5"/>
  <c r="J594" i="5"/>
  <c r="J586" i="5"/>
  <c r="J582" i="5"/>
  <c r="BK580" i="5"/>
  <c r="J566" i="5"/>
  <c r="J525" i="5"/>
  <c r="J514" i="5"/>
  <c r="BK493" i="5"/>
  <c r="J486" i="5"/>
  <c r="BK468" i="5"/>
  <c r="J459" i="5"/>
  <c r="J455" i="5"/>
  <c r="BK450" i="5"/>
  <c r="BK426" i="5"/>
  <c r="BK423" i="5"/>
  <c r="BK420" i="5"/>
  <c r="J407" i="5"/>
  <c r="BK405" i="5"/>
  <c r="BK389" i="5"/>
  <c r="BK386" i="5"/>
  <c r="BK376" i="5"/>
  <c r="BK343" i="5"/>
  <c r="BK325" i="5"/>
  <c r="BK303" i="5"/>
  <c r="J289" i="5"/>
  <c r="J280" i="5"/>
  <c r="BK271" i="5"/>
  <c r="BK257" i="5"/>
  <c r="BK248" i="5"/>
  <c r="BK221" i="5"/>
  <c r="BK202" i="5"/>
  <c r="BK172" i="5"/>
  <c r="BK158" i="4"/>
  <c r="J155" i="4"/>
  <c r="BK154" i="4"/>
  <c r="J532" i="3"/>
  <c r="J496" i="3"/>
  <c r="BK492" i="3"/>
  <c r="BK490" i="3"/>
  <c r="J481" i="3"/>
  <c r="BK475" i="3"/>
  <c r="BK458" i="3"/>
  <c r="BK452" i="3"/>
  <c r="BK446" i="3"/>
  <c r="BK435" i="3"/>
  <c r="J428" i="3"/>
  <c r="J409" i="3"/>
  <c r="BK397" i="3"/>
  <c r="BK378" i="3"/>
  <c r="BK362" i="3"/>
  <c r="BK269" i="3"/>
  <c r="BK220" i="3"/>
  <c r="J176" i="3"/>
  <c r="J173" i="3"/>
  <c r="J169" i="3"/>
  <c r="J512" i="7"/>
  <c r="J447" i="7"/>
  <c r="BK423" i="7"/>
  <c r="BK417" i="7"/>
  <c r="BK413" i="7"/>
  <c r="BK373" i="7"/>
  <c r="J366" i="7"/>
  <c r="BK264" i="7"/>
  <c r="J204" i="7"/>
  <c r="J175" i="7"/>
  <c r="BK172" i="7"/>
  <c r="BK158" i="7"/>
  <c r="BK155" i="7"/>
  <c r="BK598" i="5"/>
  <c r="BK583" i="5"/>
  <c r="J580" i="5"/>
  <c r="BK576" i="5"/>
  <c r="J574" i="5"/>
  <c r="J534" i="5"/>
  <c r="BK496" i="5"/>
  <c r="BK490" i="5"/>
  <c r="BK483" i="5"/>
  <c r="BK474" i="5"/>
  <c r="J465" i="5"/>
  <c r="J453" i="5"/>
  <c r="J432" i="5"/>
  <c r="BK429" i="5"/>
  <c r="BK399" i="5"/>
  <c r="BK396" i="5"/>
  <c r="J380" i="5"/>
  <c r="J358" i="5"/>
  <c r="J335" i="5"/>
  <c r="J332" i="5"/>
  <c r="J316" i="5"/>
  <c r="BK310" i="5"/>
  <c r="J299" i="5"/>
  <c r="J267" i="5"/>
  <c r="J263" i="5"/>
  <c r="J218" i="5"/>
  <c r="BK215" i="5"/>
  <c r="BK206" i="5"/>
  <c r="J204" i="5"/>
  <c r="J193" i="5"/>
  <c r="J188" i="5"/>
  <c r="J175" i="5"/>
  <c r="J172" i="5"/>
  <c r="BK161" i="5"/>
  <c r="BK155" i="5"/>
  <c r="J152" i="5"/>
  <c r="BK143" i="5"/>
  <c r="J152" i="4"/>
  <c r="J136" i="4"/>
  <c r="J132" i="4"/>
  <c r="BK599" i="3"/>
  <c r="J599" i="3"/>
  <c r="J595" i="3"/>
  <c r="J579" i="3"/>
  <c r="BK575" i="3"/>
  <c r="J567" i="3"/>
  <c r="BK561" i="3"/>
  <c r="BK560" i="3"/>
  <c r="BK555" i="3"/>
  <c r="J553" i="3"/>
  <c r="J551" i="3"/>
  <c r="BK499" i="3"/>
  <c r="J487" i="3"/>
  <c r="BK484" i="3"/>
  <c r="BK465" i="3"/>
  <c r="BK431" i="3"/>
  <c r="J419" i="3"/>
  <c r="J415" i="3"/>
  <c r="J391" i="3"/>
  <c r="J388" i="3"/>
  <c r="J375" i="3"/>
  <c r="BK372" i="3"/>
  <c r="J350" i="3"/>
  <c r="BK347" i="3"/>
  <c r="BK343" i="3"/>
  <c r="J335" i="3"/>
  <c r="J332" i="3"/>
  <c r="BK328" i="3"/>
  <c r="J317" i="3"/>
  <c r="BK308" i="3"/>
  <c r="J289" i="3"/>
  <c r="BK273" i="3"/>
  <c r="J269" i="3"/>
  <c r="J266" i="3"/>
  <c r="J263" i="3"/>
  <c r="J242" i="3"/>
  <c r="J229" i="3"/>
  <c r="J159" i="3"/>
  <c r="J165" i="2"/>
  <c r="J142" i="2"/>
  <c r="J136" i="2"/>
  <c r="AS101" i="1"/>
  <c r="J564" i="7"/>
  <c r="BK560" i="7"/>
  <c r="BK557" i="7"/>
  <c r="BK548" i="7"/>
  <c r="BK544" i="7"/>
  <c r="J536" i="7"/>
  <c r="J496" i="7"/>
  <c r="BK481" i="7"/>
  <c r="BK459" i="7"/>
  <c r="J455" i="7"/>
  <c r="BK363" i="7"/>
  <c r="J358" i="7"/>
  <c r="BK355" i="7"/>
  <c r="BK351" i="7"/>
  <c r="J348" i="7"/>
  <c r="J274" i="7"/>
  <c r="J191" i="7"/>
  <c r="J172" i="7"/>
  <c r="BK149" i="7"/>
  <c r="BK146" i="7"/>
  <c r="J158" i="6"/>
  <c r="BK155" i="6"/>
  <c r="BK142" i="6"/>
  <c r="BK136" i="6"/>
  <c r="J132" i="6"/>
  <c r="BK572" i="5"/>
  <c r="BK566" i="5"/>
  <c r="BK564" i="5"/>
  <c r="J560" i="5"/>
  <c r="BK557" i="5"/>
  <c r="J528" i="5"/>
  <c r="J522" i="5"/>
  <c r="J516" i="5"/>
  <c r="J504" i="5"/>
  <c r="BK486" i="5"/>
  <c r="J483" i="5"/>
  <c r="J471" i="5"/>
  <c r="BK465" i="5"/>
  <c r="BK447" i="5"/>
  <c r="J436" i="5"/>
  <c r="J413" i="5"/>
  <c r="BK410" i="5"/>
  <c r="BK383" i="5"/>
  <c r="J361" i="5"/>
  <c r="BK339" i="5"/>
  <c r="J329" i="5"/>
  <c r="BK320" i="5"/>
  <c r="J274" i="5"/>
  <c r="BK267" i="5"/>
  <c r="BK224" i="5"/>
  <c r="J209" i="5"/>
  <c r="J161" i="5"/>
  <c r="J155" i="5"/>
  <c r="J149" i="5"/>
  <c r="J164" i="4"/>
  <c r="BK142" i="4"/>
  <c r="BK136" i="4"/>
  <c r="BK591" i="3"/>
  <c r="BK588" i="3"/>
  <c r="J583" i="3"/>
  <c r="BK579" i="3"/>
  <c r="J563" i="3"/>
  <c r="J561" i="3"/>
  <c r="J555" i="3"/>
  <c r="BK547" i="3"/>
  <c r="BK545" i="3"/>
  <c r="BK543" i="3"/>
  <c r="BK527" i="3"/>
  <c r="J524" i="3"/>
  <c r="BK512" i="3"/>
  <c r="J509" i="3"/>
  <c r="BK506" i="3"/>
  <c r="J499" i="3"/>
  <c r="J475" i="3"/>
  <c r="J465" i="3"/>
  <c r="J446" i="3"/>
  <c r="J439" i="3"/>
  <c r="J431" i="3"/>
  <c r="BK425" i="3"/>
  <c r="BK412" i="3"/>
  <c r="BK399" i="3"/>
  <c r="J368" i="3"/>
  <c r="J365" i="3"/>
  <c r="J357" i="3"/>
  <c r="BK350" i="3"/>
  <c r="J347" i="3"/>
  <c r="BK332" i="3"/>
  <c r="BK314" i="3"/>
  <c r="BK300" i="3"/>
  <c r="BK283" i="3"/>
  <c r="J273" i="3"/>
  <c r="BK263" i="3"/>
  <c r="BK259" i="3"/>
  <c r="J255" i="3"/>
  <c r="BK233" i="3"/>
  <c r="BK223" i="3"/>
  <c r="J214" i="3"/>
  <c r="J210" i="3"/>
  <c r="BK208" i="3"/>
  <c r="BK203" i="3"/>
  <c r="J200" i="3"/>
  <c r="J192" i="3"/>
  <c r="BK186" i="3"/>
  <c r="BK179" i="3"/>
  <c r="J165" i="3"/>
  <c r="J158" i="2"/>
  <c r="J155" i="2"/>
  <c r="BK145" i="2"/>
  <c r="BK139" i="2"/>
  <c r="BK136" i="2"/>
  <c r="BK510" i="7"/>
  <c r="BK501" i="7"/>
  <c r="BK478" i="7"/>
  <c r="J475" i="7"/>
  <c r="J472" i="7"/>
  <c r="J450" i="7"/>
  <c r="J426" i="7"/>
  <c r="J423" i="7"/>
  <c r="J420" i="7"/>
  <c r="J410" i="7"/>
  <c r="J404" i="7"/>
  <c r="BK348" i="7"/>
  <c r="BK345" i="7"/>
  <c r="J322" i="7"/>
  <c r="BK291" i="7"/>
  <c r="BK284" i="7"/>
  <c r="J270" i="7"/>
  <c r="BK229" i="7"/>
  <c r="J225" i="7"/>
  <c r="J216" i="7"/>
  <c r="BK213" i="7"/>
  <c r="BK161" i="7"/>
  <c r="J145" i="6"/>
  <c r="BK560" i="5"/>
  <c r="J549" i="5"/>
  <c r="BK546" i="5"/>
  <c r="BK543" i="5"/>
  <c r="J540" i="5"/>
  <c r="BK537" i="5"/>
  <c r="BK531" i="5"/>
  <c r="J490" i="5"/>
  <c r="BK440" i="5"/>
  <c r="J410" i="5"/>
  <c r="J393" i="5"/>
  <c r="J386" i="5"/>
  <c r="J370" i="5"/>
  <c r="J343" i="5"/>
  <c r="J325" i="5"/>
  <c r="J322" i="5"/>
  <c r="BK283" i="5"/>
  <c r="J277" i="5"/>
  <c r="J227" i="5"/>
  <c r="BK213" i="5"/>
  <c r="BK211" i="5"/>
  <c r="BK184" i="5"/>
  <c r="J178" i="5"/>
  <c r="J168" i="5"/>
  <c r="BK152" i="5"/>
  <c r="J165" i="4"/>
  <c r="BK148" i="4"/>
  <c r="BK145" i="4"/>
  <c r="BK132" i="4"/>
  <c r="J529" i="3"/>
  <c r="J521" i="3"/>
  <c r="BK503" i="3"/>
  <c r="J492" i="3"/>
  <c r="BK428" i="3"/>
  <c r="J425" i="3"/>
  <c r="J422" i="3"/>
  <c r="BK394" i="3"/>
  <c r="BK385" i="3"/>
  <c r="J381" i="3"/>
  <c r="BK360" i="3"/>
  <c r="J328" i="3"/>
  <c r="J324" i="3"/>
  <c r="J279" i="3"/>
  <c r="J220" i="3"/>
  <c r="BK195" i="3"/>
  <c r="J179" i="3"/>
  <c r="BK176" i="3"/>
  <c r="BK156" i="3"/>
  <c r="J162" i="2"/>
  <c r="BK158" i="2"/>
  <c r="BK155" i="2"/>
  <c r="AS95" i="1"/>
  <c r="BK490" i="7"/>
  <c r="BK486" i="7"/>
  <c r="J468" i="7"/>
  <c r="BK461" i="7"/>
  <c r="BK420" i="7"/>
  <c r="J392" i="7"/>
  <c r="BK389" i="7"/>
  <c r="J326" i="7"/>
  <c r="BK249" i="7"/>
  <c r="J213" i="7"/>
  <c r="BK211" i="7"/>
  <c r="BK181" i="7"/>
  <c r="BK175" i="7"/>
  <c r="BK162" i="6"/>
  <c r="J570" i="5"/>
  <c r="BK549" i="5"/>
  <c r="BK522" i="5"/>
  <c r="BK516" i="5"/>
  <c r="J499" i="5"/>
  <c r="BK453" i="5"/>
  <c r="BK432" i="5"/>
  <c r="BK393" i="5"/>
  <c r="J364" i="5"/>
  <c r="J350" i="5"/>
  <c r="J339" i="5"/>
  <c r="J257" i="5"/>
  <c r="BK238" i="5"/>
  <c r="BK227" i="5"/>
  <c r="J206" i="5"/>
  <c r="J200" i="5"/>
  <c r="J181" i="5"/>
  <c r="BK146" i="5"/>
  <c r="J143" i="5"/>
  <c r="BK165" i="4"/>
  <c r="J154" i="4"/>
  <c r="J534" i="3"/>
  <c r="J517" i="3"/>
  <c r="J503" i="3"/>
  <c r="BK487" i="3"/>
  <c r="BK481" i="3"/>
  <c r="BK478" i="3"/>
  <c r="J454" i="3"/>
  <c r="J412" i="3"/>
  <c r="BK365" i="3"/>
  <c r="J360" i="3"/>
  <c r="J343" i="3"/>
  <c r="J339" i="3"/>
  <c r="BK335" i="3"/>
  <c r="J321" i="3"/>
  <c r="J250" i="3"/>
  <c r="J186" i="3"/>
  <c r="BK165" i="3"/>
  <c r="J156" i="3"/>
  <c r="BK150" i="3"/>
  <c r="BK147" i="3"/>
  <c r="BK165" i="2"/>
  <c r="J164" i="2"/>
  <c r="BK153" i="2"/>
  <c r="BK132" i="2"/>
  <c r="BK129" i="2"/>
  <c r="P143" i="3" l="1"/>
  <c r="T172" i="3"/>
  <c r="R198" i="3"/>
  <c r="T309" i="3"/>
  <c r="P453" i="3"/>
  <c r="BK528" i="3"/>
  <c r="J528" i="3"/>
  <c r="J114" i="3"/>
  <c r="P533" i="3"/>
  <c r="R533" i="3"/>
  <c r="P587" i="3"/>
  <c r="P151" i="4"/>
  <c r="BK163" i="4"/>
  <c r="J163" i="4" s="1"/>
  <c r="J104" i="4" s="1"/>
  <c r="R171" i="5"/>
  <c r="R141" i="5" s="1"/>
  <c r="P187" i="5"/>
  <c r="BK321" i="5"/>
  <c r="J321" i="5"/>
  <c r="J108" i="5"/>
  <c r="BK369" i="5"/>
  <c r="J369" i="5" s="1"/>
  <c r="J109" i="5" s="1"/>
  <c r="R478" i="5"/>
  <c r="T128" i="6"/>
  <c r="BK163" i="6"/>
  <c r="J163" i="6"/>
  <c r="J104" i="6"/>
  <c r="P197" i="7"/>
  <c r="T143" i="3"/>
  <c r="BK309" i="3"/>
  <c r="J309" i="3"/>
  <c r="J108" i="3" s="1"/>
  <c r="P361" i="3"/>
  <c r="R491" i="3"/>
  <c r="BK533" i="3"/>
  <c r="J533" i="3" s="1"/>
  <c r="J115" i="3" s="1"/>
  <c r="P562" i="3"/>
  <c r="BK128" i="4"/>
  <c r="BK151" i="4"/>
  <c r="J151" i="4" s="1"/>
  <c r="J101" i="4" s="1"/>
  <c r="T142" i="5"/>
  <c r="R199" i="5"/>
  <c r="R406" i="5"/>
  <c r="R454" i="5"/>
  <c r="T565" i="5"/>
  <c r="BK151" i="6"/>
  <c r="J151" i="6" s="1"/>
  <c r="J101" i="6" s="1"/>
  <c r="P142" i="7"/>
  <c r="P171" i="7"/>
  <c r="T184" i="7"/>
  <c r="R197" i="7"/>
  <c r="BK307" i="7"/>
  <c r="J307" i="7" s="1"/>
  <c r="J108" i="7" s="1"/>
  <c r="BK359" i="7"/>
  <c r="J359" i="7"/>
  <c r="J109" i="7" s="1"/>
  <c r="R359" i="7"/>
  <c r="R396" i="7"/>
  <c r="BK451" i="7"/>
  <c r="J451" i="7" s="1"/>
  <c r="J111" i="7" s="1"/>
  <c r="R451" i="7"/>
  <c r="T460" i="7"/>
  <c r="BK502" i="7"/>
  <c r="J502" i="7" s="1"/>
  <c r="J114" i="7" s="1"/>
  <c r="T502" i="7"/>
  <c r="BK151" i="2"/>
  <c r="J151" i="2" s="1"/>
  <c r="J101" i="2" s="1"/>
  <c r="R163" i="2"/>
  <c r="R172" i="3"/>
  <c r="T198" i="3"/>
  <c r="T398" i="3"/>
  <c r="P474" i="3"/>
  <c r="T528" i="3"/>
  <c r="T562" i="3"/>
  <c r="T220" i="5"/>
  <c r="R369" i="5"/>
  <c r="P515" i="5"/>
  <c r="P585" i="5"/>
  <c r="P617" i="5"/>
  <c r="R128" i="6"/>
  <c r="R511" i="7"/>
  <c r="R128" i="2"/>
  <c r="P219" i="3"/>
  <c r="R398" i="3"/>
  <c r="T474" i="3"/>
  <c r="P528" i="3"/>
  <c r="R562" i="3"/>
  <c r="BK142" i="5"/>
  <c r="J142" i="5" s="1"/>
  <c r="J100" i="5" s="1"/>
  <c r="T171" i="5"/>
  <c r="R187" i="5"/>
  <c r="BK406" i="5"/>
  <c r="J406" i="5" s="1"/>
  <c r="J110" i="5" s="1"/>
  <c r="T515" i="5"/>
  <c r="R556" i="5"/>
  <c r="T610" i="5"/>
  <c r="T511" i="7"/>
  <c r="R151" i="2"/>
  <c r="T163" i="2"/>
  <c r="R219" i="3"/>
  <c r="R361" i="3"/>
  <c r="P491" i="3"/>
  <c r="R542" i="3"/>
  <c r="BK587" i="3"/>
  <c r="J587" i="3"/>
  <c r="J118" i="3"/>
  <c r="P128" i="4"/>
  <c r="P220" i="5"/>
  <c r="T369" i="5"/>
  <c r="R515" i="5"/>
  <c r="T585" i="5"/>
  <c r="R531" i="7"/>
  <c r="P128" i="2"/>
  <c r="BK219" i="3"/>
  <c r="T361" i="3"/>
  <c r="T453" i="3"/>
  <c r="BK542" i="3"/>
  <c r="J542" i="3"/>
  <c r="J116" i="3" s="1"/>
  <c r="BK594" i="3"/>
  <c r="J594" i="3"/>
  <c r="J119" i="3"/>
  <c r="R128" i="4"/>
  <c r="P171" i="5"/>
  <c r="P199" i="5"/>
  <c r="P141" i="5" s="1"/>
  <c r="T406" i="5"/>
  <c r="T454" i="5"/>
  <c r="BK556" i="5"/>
  <c r="J556" i="5"/>
  <c r="J114" i="5"/>
  <c r="T556" i="5"/>
  <c r="P610" i="5"/>
  <c r="P151" i="6"/>
  <c r="P127" i="6" s="1"/>
  <c r="P126" i="6" s="1"/>
  <c r="AU102" i="1" s="1"/>
  <c r="P163" i="6"/>
  <c r="R142" i="7"/>
  <c r="T171" i="7"/>
  <c r="BK197" i="7"/>
  <c r="J197" i="7"/>
  <c r="J104" i="7" s="1"/>
  <c r="T197" i="7"/>
  <c r="P307" i="7"/>
  <c r="P359" i="7"/>
  <c r="BK396" i="7"/>
  <c r="J396" i="7" s="1"/>
  <c r="J110" i="7" s="1"/>
  <c r="P396" i="7"/>
  <c r="BK460" i="7"/>
  <c r="J460" i="7"/>
  <c r="J112" i="7"/>
  <c r="P460" i="7"/>
  <c r="BK497" i="7"/>
  <c r="J497" i="7" s="1"/>
  <c r="J113" i="7" s="1"/>
  <c r="T497" i="7"/>
  <c r="R502" i="7"/>
  <c r="P511" i="7"/>
  <c r="P531" i="7"/>
  <c r="BK556" i="7"/>
  <c r="J556" i="7" s="1"/>
  <c r="J117" i="7" s="1"/>
  <c r="T128" i="2"/>
  <c r="BK163" i="2"/>
  <c r="J163" i="2" s="1"/>
  <c r="J104" i="2" s="1"/>
  <c r="BK143" i="3"/>
  <c r="J143" i="3"/>
  <c r="J100" i="3" s="1"/>
  <c r="P185" i="3"/>
  <c r="T185" i="3"/>
  <c r="P398" i="3"/>
  <c r="BK474" i="3"/>
  <c r="J474" i="3"/>
  <c r="J112" i="3"/>
  <c r="P594" i="3"/>
  <c r="T128" i="4"/>
  <c r="BK171" i="5"/>
  <c r="J171" i="5"/>
  <c r="J102" i="5"/>
  <c r="BK199" i="5"/>
  <c r="J199" i="5" s="1"/>
  <c r="J104" i="5" s="1"/>
  <c r="T321" i="5"/>
  <c r="T478" i="5"/>
  <c r="BK585" i="5"/>
  <c r="J585" i="5"/>
  <c r="J116" i="5"/>
  <c r="R610" i="5"/>
  <c r="R151" i="6"/>
  <c r="R163" i="6"/>
  <c r="T142" i="7"/>
  <c r="T141" i="7" s="1"/>
  <c r="BK218" i="7"/>
  <c r="BK563" i="7"/>
  <c r="J563" i="7"/>
  <c r="J118" i="7" s="1"/>
  <c r="T219" i="3"/>
  <c r="BK361" i="3"/>
  <c r="J361" i="3"/>
  <c r="J109" i="3" s="1"/>
  <c r="T491" i="3"/>
  <c r="T542" i="3"/>
  <c r="R587" i="3"/>
  <c r="T163" i="4"/>
  <c r="R142" i="5"/>
  <c r="BK187" i="5"/>
  <c r="J187" i="5" s="1"/>
  <c r="J103" i="5" s="1"/>
  <c r="T187" i="5"/>
  <c r="R321" i="5"/>
  <c r="BK478" i="5"/>
  <c r="J478" i="5"/>
  <c r="J112" i="5"/>
  <c r="P565" i="5"/>
  <c r="R617" i="5"/>
  <c r="P128" i="6"/>
  <c r="R171" i="7"/>
  <c r="R556" i="7"/>
  <c r="BK128" i="2"/>
  <c r="P151" i="2"/>
  <c r="P163" i="2"/>
  <c r="BK172" i="3"/>
  <c r="J172" i="3"/>
  <c r="J102" i="3" s="1"/>
  <c r="P198" i="3"/>
  <c r="BK398" i="3"/>
  <c r="J398" i="3"/>
  <c r="J110" i="3" s="1"/>
  <c r="BK491" i="3"/>
  <c r="J491" i="3"/>
  <c r="J113" i="3"/>
  <c r="BK562" i="3"/>
  <c r="J562" i="3" s="1"/>
  <c r="J117" i="3" s="1"/>
  <c r="T594" i="3"/>
  <c r="R151" i="4"/>
  <c r="P163" i="4"/>
  <c r="P142" i="5"/>
  <c r="T199" i="5"/>
  <c r="P406" i="5"/>
  <c r="P454" i="5"/>
  <c r="R565" i="5"/>
  <c r="T617" i="5"/>
  <c r="BK171" i="7"/>
  <c r="J171" i="7"/>
  <c r="J102" i="7"/>
  <c r="P184" i="7"/>
  <c r="P563" i="7"/>
  <c r="T151" i="2"/>
  <c r="BK185" i="3"/>
  <c r="J185" i="3" s="1"/>
  <c r="J103" i="3" s="1"/>
  <c r="BK198" i="3"/>
  <c r="J198" i="3"/>
  <c r="J104" i="3" s="1"/>
  <c r="P309" i="3"/>
  <c r="BK453" i="3"/>
  <c r="J453" i="3"/>
  <c r="J111" i="3" s="1"/>
  <c r="R474" i="3"/>
  <c r="R528" i="3"/>
  <c r="T533" i="3"/>
  <c r="T587" i="3"/>
  <c r="T151" i="4"/>
  <c r="R220" i="5"/>
  <c r="P369" i="5"/>
  <c r="P478" i="5"/>
  <c r="BK565" i="5"/>
  <c r="J565" i="5"/>
  <c r="J115" i="5"/>
  <c r="BK610" i="5"/>
  <c r="J610" i="5" s="1"/>
  <c r="J117" i="5" s="1"/>
  <c r="BK184" i="7"/>
  <c r="J184" i="7" s="1"/>
  <c r="J103" i="7" s="1"/>
  <c r="T218" i="7"/>
  <c r="T307" i="7"/>
  <c r="T359" i="7"/>
  <c r="T396" i="7"/>
  <c r="P451" i="7"/>
  <c r="T451" i="7"/>
  <c r="R460" i="7"/>
  <c r="P497" i="7"/>
  <c r="R497" i="7"/>
  <c r="P502" i="7"/>
  <c r="BK511" i="7"/>
  <c r="J511" i="7" s="1"/>
  <c r="J115" i="7" s="1"/>
  <c r="BK531" i="7"/>
  <c r="J531" i="7" s="1"/>
  <c r="J116" i="7" s="1"/>
  <c r="T531" i="7"/>
  <c r="T556" i="7"/>
  <c r="R563" i="7"/>
  <c r="R143" i="3"/>
  <c r="R142" i="3"/>
  <c r="P172" i="3"/>
  <c r="R185" i="3"/>
  <c r="R309" i="3"/>
  <c r="R453" i="3"/>
  <c r="P542" i="3"/>
  <c r="R594" i="3"/>
  <c r="R163" i="4"/>
  <c r="BK220" i="5"/>
  <c r="BK219" i="5"/>
  <c r="J219" i="5" s="1"/>
  <c r="J106" i="5" s="1"/>
  <c r="P321" i="5"/>
  <c r="BK454" i="5"/>
  <c r="J454" i="5" s="1"/>
  <c r="J111" i="5" s="1"/>
  <c r="BK515" i="5"/>
  <c r="J515" i="5"/>
  <c r="J113" i="5" s="1"/>
  <c r="P556" i="5"/>
  <c r="R585" i="5"/>
  <c r="BK617" i="5"/>
  <c r="J617" i="5" s="1"/>
  <c r="J118" i="5" s="1"/>
  <c r="BK128" i="6"/>
  <c r="T151" i="6"/>
  <c r="T163" i="6"/>
  <c r="BK142" i="7"/>
  <c r="R184" i="7"/>
  <c r="P218" i="7"/>
  <c r="P217" i="7" s="1"/>
  <c r="R218" i="7"/>
  <c r="R307" i="7"/>
  <c r="R217" i="7" s="1"/>
  <c r="T563" i="7"/>
  <c r="J120" i="2"/>
  <c r="BE154" i="2"/>
  <c r="BK157" i="2"/>
  <c r="J157" i="2" s="1"/>
  <c r="J102" i="2" s="1"/>
  <c r="BK161" i="2"/>
  <c r="J161" i="2"/>
  <c r="J103" i="2" s="1"/>
  <c r="BE176" i="3"/>
  <c r="BE192" i="3"/>
  <c r="BE368" i="3"/>
  <c r="BE388" i="3"/>
  <c r="BE391" i="3"/>
  <c r="BE402" i="3"/>
  <c r="BE446" i="3"/>
  <c r="BE490" i="3"/>
  <c r="BE506" i="3"/>
  <c r="BE521" i="3"/>
  <c r="BE545" i="3"/>
  <c r="J91" i="4"/>
  <c r="BE136" i="4"/>
  <c r="E128" i="5"/>
  <c r="BE178" i="5"/>
  <c r="BE196" i="5"/>
  <c r="BE209" i="5"/>
  <c r="BE211" i="5"/>
  <c r="BE230" i="5"/>
  <c r="BE286" i="5"/>
  <c r="BE293" i="5"/>
  <c r="BE322" i="5"/>
  <c r="BE325" i="5"/>
  <c r="BE370" i="5"/>
  <c r="BE407" i="5"/>
  <c r="BE429" i="5"/>
  <c r="BE493" i="5"/>
  <c r="BE519" i="5"/>
  <c r="BK167" i="5"/>
  <c r="J167" i="5"/>
  <c r="J101" i="5"/>
  <c r="BE139" i="6"/>
  <c r="BE194" i="7"/>
  <c r="BE291" i="7"/>
  <c r="BE296" i="7"/>
  <c r="BE302" i="7"/>
  <c r="BE330" i="7"/>
  <c r="BE386" i="7"/>
  <c r="BE452" i="7"/>
  <c r="BK215" i="7"/>
  <c r="J215" i="7" s="1"/>
  <c r="J105" i="7" s="1"/>
  <c r="J94" i="2"/>
  <c r="BE148" i="2"/>
  <c r="BE153" i="2"/>
  <c r="BE144" i="3"/>
  <c r="BE173" i="3"/>
  <c r="BE186" i="3"/>
  <c r="BE226" i="3"/>
  <c r="BE314" i="3"/>
  <c r="BE317" i="3"/>
  <c r="BE350" i="3"/>
  <c r="BE375" i="3"/>
  <c r="BE435" i="3"/>
  <c r="BE462" i="3"/>
  <c r="BE469" i="3"/>
  <c r="BE524" i="3"/>
  <c r="BE532" i="3"/>
  <c r="BE547" i="3"/>
  <c r="BE164" i="4"/>
  <c r="BK157" i="4"/>
  <c r="J157" i="4"/>
  <c r="J102" i="4"/>
  <c r="BK161" i="4"/>
  <c r="J161" i="4" s="1"/>
  <c r="J103" i="4" s="1"/>
  <c r="BE146" i="5"/>
  <c r="BE149" i="5"/>
  <c r="BE155" i="5"/>
  <c r="BE172" i="5"/>
  <c r="BE204" i="5"/>
  <c r="BE257" i="5"/>
  <c r="BE289" i="5"/>
  <c r="BE299" i="5"/>
  <c r="BE350" i="5"/>
  <c r="BE358" i="5"/>
  <c r="BE396" i="5"/>
  <c r="BE413" i="5"/>
  <c r="BE426" i="5"/>
  <c r="BE514" i="5"/>
  <c r="BE516" i="5"/>
  <c r="BE525" i="5"/>
  <c r="BE528" i="5"/>
  <c r="BE564" i="5"/>
  <c r="BE572" i="5"/>
  <c r="F137" i="7"/>
  <c r="BE178" i="7"/>
  <c r="BE198" i="7"/>
  <c r="BE209" i="7"/>
  <c r="BE232" i="7"/>
  <c r="BE245" i="7"/>
  <c r="BE389" i="7"/>
  <c r="BE392" i="7"/>
  <c r="BE397" i="7"/>
  <c r="BE413" i="7"/>
  <c r="BE437" i="7"/>
  <c r="BE455" i="7"/>
  <c r="BE540" i="7"/>
  <c r="BK167" i="7"/>
  <c r="J167" i="7" s="1"/>
  <c r="J101" i="7" s="1"/>
  <c r="BE156" i="3"/>
  <c r="BE162" i="3"/>
  <c r="BE182" i="3"/>
  <c r="BE269" i="3"/>
  <c r="BE304" i="3"/>
  <c r="BE308" i="3"/>
  <c r="BE310" i="3"/>
  <c r="BE458" i="3"/>
  <c r="BE492" i="3"/>
  <c r="BE560" i="3"/>
  <c r="BE571" i="3"/>
  <c r="BK168" i="3"/>
  <c r="J168" i="3"/>
  <c r="J101" i="3"/>
  <c r="BE143" i="5"/>
  <c r="BE168" i="5"/>
  <c r="BE175" i="5"/>
  <c r="BE181" i="5"/>
  <c r="BE188" i="5"/>
  <c r="BE248" i="5"/>
  <c r="BE277" i="5"/>
  <c r="BE332" i="5"/>
  <c r="BE389" i="5"/>
  <c r="J91" i="6"/>
  <c r="BE148" i="6"/>
  <c r="BE162" i="6"/>
  <c r="BE152" i="7"/>
  <c r="BE202" i="7"/>
  <c r="BE207" i="7"/>
  <c r="BE211" i="7"/>
  <c r="BE219" i="7"/>
  <c r="BE229" i="7"/>
  <c r="BE284" i="7"/>
  <c r="BE312" i="7"/>
  <c r="BE395" i="7"/>
  <c r="BE400" i="7"/>
  <c r="BE407" i="7"/>
  <c r="BE461" i="7"/>
  <c r="BE472" i="7"/>
  <c r="F94" i="2"/>
  <c r="BE150" i="3"/>
  <c r="BE199" i="3"/>
  <c r="BE201" i="3"/>
  <c r="BE217" i="3"/>
  <c r="BE237" i="3"/>
  <c r="BE293" i="3"/>
  <c r="BE300" i="3"/>
  <c r="BE339" i="3"/>
  <c r="BE353" i="3"/>
  <c r="BE357" i="3"/>
  <c r="BE381" i="3"/>
  <c r="BE397" i="3"/>
  <c r="BE439" i="3"/>
  <c r="BE449" i="3"/>
  <c r="BE454" i="3"/>
  <c r="BE517" i="3"/>
  <c r="BE527" i="3"/>
  <c r="BE529" i="3"/>
  <c r="BE559" i="3"/>
  <c r="BE563" i="3"/>
  <c r="BE599" i="3"/>
  <c r="E85" i="4"/>
  <c r="BE154" i="4"/>
  <c r="BE164" i="5"/>
  <c r="BE238" i="5"/>
  <c r="BE280" i="5"/>
  <c r="BE320" i="5"/>
  <c r="BE354" i="5"/>
  <c r="BE440" i="5"/>
  <c r="BE459" i="5"/>
  <c r="BE566" i="5"/>
  <c r="BE578" i="5"/>
  <c r="BE586" i="5"/>
  <c r="BE602" i="5"/>
  <c r="BK217" i="5"/>
  <c r="J217" i="5" s="1"/>
  <c r="J105" i="5" s="1"/>
  <c r="E85" i="6"/>
  <c r="BE158" i="6"/>
  <c r="BE149" i="7"/>
  <c r="BE161" i="7"/>
  <c r="BE426" i="7"/>
  <c r="BE450" i="7"/>
  <c r="BE498" i="7"/>
  <c r="BE503" i="7"/>
  <c r="BE532" i="7"/>
  <c r="BE129" i="2"/>
  <c r="E85" i="3"/>
  <c r="J138" i="3"/>
  <c r="BE212" i="3"/>
  <c r="BE223" i="3"/>
  <c r="BE283" i="3"/>
  <c r="BE335" i="3"/>
  <c r="BE343" i="3"/>
  <c r="BE372" i="3"/>
  <c r="BE399" i="3"/>
  <c r="BE412" i="3"/>
  <c r="BE465" i="3"/>
  <c r="BE484" i="3"/>
  <c r="BE509" i="3"/>
  <c r="BE534" i="3"/>
  <c r="F94" i="4"/>
  <c r="J123" i="4"/>
  <c r="BE129" i="4"/>
  <c r="J91" i="5"/>
  <c r="J137" i="5"/>
  <c r="BE158" i="5"/>
  <c r="BE206" i="5"/>
  <c r="BE224" i="5"/>
  <c r="BE233" i="5"/>
  <c r="BE283" i="5"/>
  <c r="BE316" i="5"/>
  <c r="BE335" i="5"/>
  <c r="BE346" i="5"/>
  <c r="BE364" i="5"/>
  <c r="BE368" i="5"/>
  <c r="BE373" i="5"/>
  <c r="BE380" i="5"/>
  <c r="BE465" i="5"/>
  <c r="BE471" i="5"/>
  <c r="BE499" i="5"/>
  <c r="BE508" i="5"/>
  <c r="BE540" i="5"/>
  <c r="BE560" i="5"/>
  <c r="BE568" i="5"/>
  <c r="BE583" i="5"/>
  <c r="BE622" i="5"/>
  <c r="J123" i="6"/>
  <c r="BK157" i="6"/>
  <c r="J157" i="6"/>
  <c r="J102" i="6" s="1"/>
  <c r="J134" i="7"/>
  <c r="BE146" i="7"/>
  <c r="BE172" i="7"/>
  <c r="BE191" i="7"/>
  <c r="BE225" i="7"/>
  <c r="BE348" i="7"/>
  <c r="BE363" i="7"/>
  <c r="BE376" i="7"/>
  <c r="BE404" i="7"/>
  <c r="BE478" i="7"/>
  <c r="BE486" i="7"/>
  <c r="BE496" i="7"/>
  <c r="BE506" i="7"/>
  <c r="BE557" i="7"/>
  <c r="BE564" i="7"/>
  <c r="E85" i="2"/>
  <c r="BE200" i="3"/>
  <c r="BE210" i="3"/>
  <c r="BE250" i="3"/>
  <c r="BE324" i="3"/>
  <c r="BE328" i="3"/>
  <c r="BE332" i="3"/>
  <c r="BE409" i="3"/>
  <c r="BE425" i="3"/>
  <c r="BE452" i="3"/>
  <c r="BE473" i="3"/>
  <c r="BE512" i="3"/>
  <c r="BE567" i="3"/>
  <c r="BE132" i="4"/>
  <c r="BE162" i="4"/>
  <c r="F94" i="5"/>
  <c r="BE213" i="5"/>
  <c r="BE243" i="5"/>
  <c r="BE263" i="5"/>
  <c r="BE267" i="5"/>
  <c r="BE271" i="5"/>
  <c r="BE310" i="5"/>
  <c r="BE343" i="5"/>
  <c r="BE383" i="5"/>
  <c r="BE393" i="5"/>
  <c r="BE420" i="5"/>
  <c r="BE462" i="5"/>
  <c r="BE511" i="5"/>
  <c r="BE543" i="5"/>
  <c r="F94" i="6"/>
  <c r="BE132" i="6"/>
  <c r="BE152" i="6"/>
  <c r="J137" i="7"/>
  <c r="BE264" i="7"/>
  <c r="BE315" i="7"/>
  <c r="BE322" i="7"/>
  <c r="BE379" i="7"/>
  <c r="BE383" i="7"/>
  <c r="BE433" i="7"/>
  <c r="BE444" i="7"/>
  <c r="BE465" i="7"/>
  <c r="BE493" i="7"/>
  <c r="BE516" i="7"/>
  <c r="BE528" i="7"/>
  <c r="BE162" i="2"/>
  <c r="BE153" i="3"/>
  <c r="BE240" i="7"/>
  <c r="BE253" i="7"/>
  <c r="BE258" i="7"/>
  <c r="BE280" i="7"/>
  <c r="BE319" i="7"/>
  <c r="BE345" i="7"/>
  <c r="BE360" i="7"/>
  <c r="BE501" i="7"/>
  <c r="BE524" i="7"/>
  <c r="BE155" i="2"/>
  <c r="BE147" i="3"/>
  <c r="BE263" i="3"/>
  <c r="BE266" i="3"/>
  <c r="BE273" i="3"/>
  <c r="BE378" i="3"/>
  <c r="BE428" i="3"/>
  <c r="BE549" i="3"/>
  <c r="BE575" i="3"/>
  <c r="BE579" i="3"/>
  <c r="BE591" i="3"/>
  <c r="BE595" i="3"/>
  <c r="BE165" i="4"/>
  <c r="BE202" i="5"/>
  <c r="BE215" i="5"/>
  <c r="BE221" i="5"/>
  <c r="BE252" i="5"/>
  <c r="BE303" i="5"/>
  <c r="BE416" i="5"/>
  <c r="BE455" i="5"/>
  <c r="BE468" i="5"/>
  <c r="BE479" i="5"/>
  <c r="BE483" i="5"/>
  <c r="BE531" i="5"/>
  <c r="BE546" i="5"/>
  <c r="BE557" i="5"/>
  <c r="BE153" i="6"/>
  <c r="BE155" i="6"/>
  <c r="BE164" i="7"/>
  <c r="BE168" i="7"/>
  <c r="BE175" i="7"/>
  <c r="BE181" i="7"/>
  <c r="BE185" i="7"/>
  <c r="BE199" i="7"/>
  <c r="BE222" i="7"/>
  <c r="BE261" i="7"/>
  <c r="BE267" i="7"/>
  <c r="BE274" i="7"/>
  <c r="BE326" i="7"/>
  <c r="BE333" i="7"/>
  <c r="BE410" i="7"/>
  <c r="BE420" i="7"/>
  <c r="BE441" i="7"/>
  <c r="BE475" i="7"/>
  <c r="BE481" i="7"/>
  <c r="BE518" i="7"/>
  <c r="BE529" i="7"/>
  <c r="BE136" i="2"/>
  <c r="BE139" i="2"/>
  <c r="BE158" i="2"/>
  <c r="F138" i="3"/>
  <c r="BE159" i="3"/>
  <c r="BE242" i="3"/>
  <c r="BE347" i="3"/>
  <c r="BE360" i="3"/>
  <c r="BE365" i="3"/>
  <c r="BE385" i="3"/>
  <c r="BE406" i="3"/>
  <c r="BE415" i="3"/>
  <c r="BE422" i="3"/>
  <c r="BE475" i="3"/>
  <c r="BE588" i="3"/>
  <c r="BE142" i="4"/>
  <c r="BE193" i="5"/>
  <c r="BE200" i="5"/>
  <c r="BE201" i="5"/>
  <c r="BE274" i="5"/>
  <c r="BE329" i="5"/>
  <c r="BE339" i="5"/>
  <c r="BE376" i="5"/>
  <c r="BE486" i="5"/>
  <c r="BE490" i="5"/>
  <c r="BE537" i="5"/>
  <c r="BE142" i="6"/>
  <c r="BK161" i="6"/>
  <c r="J161" i="6"/>
  <c r="J103" i="6"/>
  <c r="BE143" i="7"/>
  <c r="BE417" i="7"/>
  <c r="BE530" i="7"/>
  <c r="BE132" i="2"/>
  <c r="BE142" i="2"/>
  <c r="BE164" i="2"/>
  <c r="BE165" i="2"/>
  <c r="J91" i="3"/>
  <c r="BE169" i="3"/>
  <c r="BE195" i="3"/>
  <c r="BE208" i="3"/>
  <c r="BE229" i="3"/>
  <c r="BE246" i="3"/>
  <c r="BE259" i="3"/>
  <c r="BE321" i="3"/>
  <c r="BE394" i="3"/>
  <c r="BE419" i="3"/>
  <c r="BE431" i="3"/>
  <c r="BE478" i="3"/>
  <c r="BE487" i="3"/>
  <c r="BE499" i="3"/>
  <c r="BE543" i="3"/>
  <c r="BE555" i="3"/>
  <c r="BE158" i="4"/>
  <c r="BE152" i="5"/>
  <c r="BE184" i="5"/>
  <c r="BE227" i="5"/>
  <c r="BE402" i="5"/>
  <c r="BE410" i="5"/>
  <c r="BE432" i="5"/>
  <c r="BE436" i="5"/>
  <c r="BE444" i="5"/>
  <c r="BE447" i="5"/>
  <c r="BE555" i="5"/>
  <c r="BE570" i="5"/>
  <c r="BE574" i="5"/>
  <c r="BE576" i="5"/>
  <c r="BE580" i="5"/>
  <c r="BE594" i="5"/>
  <c r="BE614" i="5"/>
  <c r="BE136" i="6"/>
  <c r="BE165" i="6"/>
  <c r="BE204" i="7"/>
  <c r="BE216" i="7"/>
  <c r="BE249" i="7"/>
  <c r="BE270" i="7"/>
  <c r="BE306" i="7"/>
  <c r="BE351" i="7"/>
  <c r="BE429" i="7"/>
  <c r="BE145" i="2"/>
  <c r="BE152" i="2"/>
  <c r="BE165" i="3"/>
  <c r="BE205" i="3"/>
  <c r="BE214" i="3"/>
  <c r="BE220" i="3"/>
  <c r="BE233" i="3"/>
  <c r="BE255" i="3"/>
  <c r="BE279" i="3"/>
  <c r="BE362" i="3"/>
  <c r="BE481" i="3"/>
  <c r="BE496" i="3"/>
  <c r="BE537" i="3"/>
  <c r="BE551" i="3"/>
  <c r="BE553" i="3"/>
  <c r="BE561" i="3"/>
  <c r="BE139" i="4"/>
  <c r="BE148" i="4"/>
  <c r="BE152" i="4"/>
  <c r="BE161" i="5"/>
  <c r="BE218" i="5"/>
  <c r="BE386" i="5"/>
  <c r="BE399" i="5"/>
  <c r="BE405" i="5"/>
  <c r="BE423" i="5"/>
  <c r="BE450" i="5"/>
  <c r="BE477" i="5"/>
  <c r="BE496" i="5"/>
  <c r="BE534" i="5"/>
  <c r="BE549" i="5"/>
  <c r="BE145" i="6"/>
  <c r="BE164" i="6"/>
  <c r="BE155" i="7"/>
  <c r="BE158" i="7"/>
  <c r="BE200" i="7"/>
  <c r="BE213" i="7"/>
  <c r="BE236" i="7"/>
  <c r="BE308" i="7"/>
  <c r="BE337" i="7"/>
  <c r="BE358" i="7"/>
  <c r="BE373" i="7"/>
  <c r="BE459" i="7"/>
  <c r="BE520" i="7"/>
  <c r="BE536" i="7"/>
  <c r="BE544" i="7"/>
  <c r="BE548" i="7"/>
  <c r="BE552" i="7"/>
  <c r="BE560" i="7"/>
  <c r="BE568" i="7"/>
  <c r="BE179" i="3"/>
  <c r="BE203" i="3"/>
  <c r="BE289" i="3"/>
  <c r="BE443" i="3"/>
  <c r="BE503" i="3"/>
  <c r="BE541" i="3"/>
  <c r="BE557" i="3"/>
  <c r="BE583" i="3"/>
  <c r="BK216" i="3"/>
  <c r="J216" i="3"/>
  <c r="J105" i="3" s="1"/>
  <c r="BE145" i="4"/>
  <c r="BE153" i="4"/>
  <c r="BE155" i="4"/>
  <c r="BE361" i="5"/>
  <c r="BE453" i="5"/>
  <c r="BE474" i="5"/>
  <c r="BE504" i="5"/>
  <c r="BE522" i="5"/>
  <c r="BE552" i="5"/>
  <c r="BE582" i="5"/>
  <c r="BE584" i="5"/>
  <c r="BE590" i="5"/>
  <c r="BE598" i="5"/>
  <c r="BE606" i="5"/>
  <c r="BE611" i="5"/>
  <c r="BE618" i="5"/>
  <c r="BE129" i="6"/>
  <c r="BE154" i="6"/>
  <c r="E85" i="7"/>
  <c r="BE341" i="7"/>
  <c r="BE355" i="7"/>
  <c r="BE366" i="7"/>
  <c r="BE370" i="7"/>
  <c r="BE423" i="7"/>
  <c r="BE447" i="7"/>
  <c r="BE468" i="7"/>
  <c r="BE490" i="7"/>
  <c r="BE510" i="7"/>
  <c r="BE512" i="7"/>
  <c r="BE514" i="7"/>
  <c r="BE522" i="7"/>
  <c r="BE526" i="7"/>
  <c r="F37" i="3"/>
  <c r="BB97" i="1"/>
  <c r="F39" i="2"/>
  <c r="BD96" i="1" s="1"/>
  <c r="F39" i="6"/>
  <c r="BD102" i="1"/>
  <c r="F36" i="5"/>
  <c r="BA100" i="1" s="1"/>
  <c r="F39" i="3"/>
  <c r="BD97" i="1" s="1"/>
  <c r="J36" i="5"/>
  <c r="AW100" i="1" s="1"/>
  <c r="F36" i="2"/>
  <c r="BA96" i="1"/>
  <c r="F36" i="7"/>
  <c r="BA103" i="1" s="1"/>
  <c r="F37" i="4"/>
  <c r="BB99" i="1" s="1"/>
  <c r="J36" i="4"/>
  <c r="AW99" i="1" s="1"/>
  <c r="F38" i="2"/>
  <c r="BC96" i="1"/>
  <c r="F38" i="4"/>
  <c r="BC99" i="1" s="1"/>
  <c r="F38" i="3"/>
  <c r="BC97" i="1" s="1"/>
  <c r="AS94" i="1"/>
  <c r="F39" i="4"/>
  <c r="BD99" i="1"/>
  <c r="F37" i="5"/>
  <c r="BB100" i="1"/>
  <c r="F38" i="5"/>
  <c r="BC100" i="1" s="1"/>
  <c r="F39" i="7"/>
  <c r="BD103" i="1"/>
  <c r="F37" i="6"/>
  <c r="BB102" i="1"/>
  <c r="F38" i="6"/>
  <c r="BC102" i="1"/>
  <c r="J36" i="3"/>
  <c r="AW97" i="1" s="1"/>
  <c r="F39" i="5"/>
  <c r="BD100" i="1"/>
  <c r="F36" i="6"/>
  <c r="BA102" i="1"/>
  <c r="F36" i="3"/>
  <c r="BA97" i="1"/>
  <c r="F37" i="7"/>
  <c r="BB103" i="1" s="1"/>
  <c r="F38" i="7"/>
  <c r="BC103" i="1"/>
  <c r="F37" i="2"/>
  <c r="BB96" i="1"/>
  <c r="J36" i="7"/>
  <c r="AW103" i="1"/>
  <c r="J36" i="2"/>
  <c r="AW96" i="1" s="1"/>
  <c r="F36" i="4"/>
  <c r="BA99" i="1"/>
  <c r="J36" i="6"/>
  <c r="AW102" i="1"/>
  <c r="T127" i="2" l="1"/>
  <c r="T126" i="2"/>
  <c r="P219" i="5"/>
  <c r="BK141" i="7"/>
  <c r="J141" i="7" s="1"/>
  <c r="J99" i="7" s="1"/>
  <c r="P127" i="2"/>
  <c r="P126" i="2"/>
  <c r="AU96" i="1" s="1"/>
  <c r="P127" i="4"/>
  <c r="P126" i="4"/>
  <c r="AU99" i="1"/>
  <c r="T219" i="5"/>
  <c r="T140" i="5" s="1"/>
  <c r="BK127" i="4"/>
  <c r="BK126" i="4"/>
  <c r="J126" i="4"/>
  <c r="J32" i="4" s="1"/>
  <c r="AG99" i="1" s="1"/>
  <c r="AN99" i="1" s="1"/>
  <c r="R219" i="5"/>
  <c r="R127" i="2"/>
  <c r="R126" i="2"/>
  <c r="R127" i="4"/>
  <c r="R126" i="4" s="1"/>
  <c r="BK127" i="6"/>
  <c r="J127" i="6"/>
  <c r="J99" i="6"/>
  <c r="R127" i="6"/>
  <c r="R126" i="6"/>
  <c r="P140" i="5"/>
  <c r="AU100" i="1"/>
  <c r="T218" i="3"/>
  <c r="R140" i="5"/>
  <c r="T217" i="7"/>
  <c r="T140" i="7"/>
  <c r="BK217" i="7"/>
  <c r="J217" i="7"/>
  <c r="J106" i="7"/>
  <c r="R218" i="3"/>
  <c r="R141" i="3" s="1"/>
  <c r="P141" i="7"/>
  <c r="P140" i="7"/>
  <c r="AU103" i="1"/>
  <c r="T141" i="5"/>
  <c r="T142" i="3"/>
  <c r="T141" i="3"/>
  <c r="BK127" i="2"/>
  <c r="J127" i="2" s="1"/>
  <c r="J99" i="2" s="1"/>
  <c r="T127" i="4"/>
  <c r="T126" i="4" s="1"/>
  <c r="P218" i="3"/>
  <c r="T127" i="6"/>
  <c r="T126" i="6"/>
  <c r="P142" i="3"/>
  <c r="R141" i="7"/>
  <c r="R140" i="7"/>
  <c r="BK218" i="3"/>
  <c r="J218" i="3" s="1"/>
  <c r="J106" i="3" s="1"/>
  <c r="J218" i="7"/>
  <c r="J107" i="7"/>
  <c r="J128" i="4"/>
  <c r="J100" i="4" s="1"/>
  <c r="J220" i="5"/>
  <c r="J107" i="5"/>
  <c r="BK142" i="3"/>
  <c r="J142" i="3"/>
  <c r="J99" i="3"/>
  <c r="J219" i="3"/>
  <c r="J107" i="3" s="1"/>
  <c r="J128" i="6"/>
  <c r="J100" i="6"/>
  <c r="BK141" i="5"/>
  <c r="J141" i="5" s="1"/>
  <c r="J99" i="5" s="1"/>
  <c r="J128" i="2"/>
  <c r="J100" i="2"/>
  <c r="J142" i="7"/>
  <c r="J100" i="7" s="1"/>
  <c r="BD95" i="1"/>
  <c r="J35" i="4"/>
  <c r="AV99" i="1" s="1"/>
  <c r="AT99" i="1" s="1"/>
  <c r="BC98" i="1"/>
  <c r="AY98" i="1"/>
  <c r="BA95" i="1"/>
  <c r="BB98" i="1"/>
  <c r="AX98" i="1"/>
  <c r="BA101" i="1"/>
  <c r="AW101" i="1"/>
  <c r="BB95" i="1"/>
  <c r="BB101" i="1"/>
  <c r="AX101" i="1"/>
  <c r="BA98" i="1"/>
  <c r="AW98" i="1" s="1"/>
  <c r="BC95" i="1"/>
  <c r="AY95" i="1" s="1"/>
  <c r="F35" i="4"/>
  <c r="AZ99" i="1" s="1"/>
  <c r="F35" i="2"/>
  <c r="AZ96" i="1"/>
  <c r="AU101" i="1"/>
  <c r="J35" i="3"/>
  <c r="AV97" i="1" s="1"/>
  <c r="AT97" i="1" s="1"/>
  <c r="J35" i="5"/>
  <c r="AV100" i="1" s="1"/>
  <c r="AT100" i="1" s="1"/>
  <c r="BC101" i="1"/>
  <c r="AY101" i="1"/>
  <c r="F35" i="3"/>
  <c r="AZ97" i="1" s="1"/>
  <c r="J35" i="6"/>
  <c r="AV102" i="1"/>
  <c r="AT102" i="1" s="1"/>
  <c r="J35" i="7"/>
  <c r="AV103" i="1"/>
  <c r="AT103" i="1"/>
  <c r="J35" i="2"/>
  <c r="AV96" i="1" s="1"/>
  <c r="AT96" i="1" s="1"/>
  <c r="BD98" i="1"/>
  <c r="F35" i="6"/>
  <c r="AZ102" i="1" s="1"/>
  <c r="BD101" i="1"/>
  <c r="F35" i="7"/>
  <c r="AZ103" i="1" s="1"/>
  <c r="F35" i="5"/>
  <c r="AZ100" i="1" s="1"/>
  <c r="P141" i="3" l="1"/>
  <c r="AU97" i="1"/>
  <c r="J41" i="4"/>
  <c r="J127" i="4"/>
  <c r="J99" i="4" s="1"/>
  <c r="J98" i="4"/>
  <c r="BK140" i="5"/>
  <c r="J140" i="5"/>
  <c r="J32" i="5" s="1"/>
  <c r="AG100" i="1" s="1"/>
  <c r="AN100" i="1" s="1"/>
  <c r="BK126" i="6"/>
  <c r="J126" i="6"/>
  <c r="J98" i="6"/>
  <c r="BK140" i="7"/>
  <c r="J140" i="7" s="1"/>
  <c r="J98" i="7" s="1"/>
  <c r="BK141" i="3"/>
  <c r="J141" i="3"/>
  <c r="J98" i="3" s="1"/>
  <c r="BK126" i="2"/>
  <c r="J126" i="2"/>
  <c r="BD94" i="1"/>
  <c r="W33" i="1" s="1"/>
  <c r="BA94" i="1"/>
  <c r="AW94" i="1"/>
  <c r="AK30" i="1"/>
  <c r="BB94" i="1"/>
  <c r="W31" i="1"/>
  <c r="AU95" i="1"/>
  <c r="AZ95" i="1"/>
  <c r="AU98" i="1"/>
  <c r="AX95" i="1"/>
  <c r="BC94" i="1"/>
  <c r="AY94" i="1"/>
  <c r="AZ98" i="1"/>
  <c r="AV98" i="1" s="1"/>
  <c r="AT98" i="1" s="1"/>
  <c r="AW95" i="1"/>
  <c r="AZ101" i="1"/>
  <c r="AV101" i="1" s="1"/>
  <c r="AT101" i="1" s="1"/>
  <c r="J32" i="2"/>
  <c r="AG96" i="1"/>
  <c r="AN96" i="1" s="1"/>
  <c r="J98" i="2" l="1"/>
  <c r="J41" i="2"/>
  <c r="J41" i="5"/>
  <c r="J98" i="5"/>
  <c r="AU94" i="1"/>
  <c r="AZ94" i="1"/>
  <c r="AV94" i="1"/>
  <c r="AK29" i="1"/>
  <c r="AX94" i="1"/>
  <c r="W32" i="1"/>
  <c r="W30" i="1"/>
  <c r="AG98" i="1"/>
  <c r="AN98" i="1" s="1"/>
  <c r="J32" i="7"/>
  <c r="AG103" i="1"/>
  <c r="AN103" i="1"/>
  <c r="J32" i="3"/>
  <c r="AG97" i="1"/>
  <c r="AN97" i="1"/>
  <c r="J32" i="6"/>
  <c r="AG102" i="1" s="1"/>
  <c r="AN102" i="1" s="1"/>
  <c r="AV95" i="1"/>
  <c r="AT95" i="1"/>
  <c r="J41" i="7" l="1"/>
  <c r="J41" i="3"/>
  <c r="J41" i="6"/>
  <c r="AG101" i="1"/>
  <c r="AN101" i="1"/>
  <c r="AT94" i="1"/>
  <c r="W29" i="1"/>
  <c r="AG95" i="1"/>
  <c r="AG94" i="1" s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<sst xmlns="http://schemas.openxmlformats.org/spreadsheetml/2006/main" count="16218" uniqueCount="1258">
  <si>
    <t>Export Komplet</t>
  </si>
  <si>
    <t/>
  </si>
  <si>
    <t>2.0</t>
  </si>
  <si>
    <t>ZAMOK</t>
  </si>
  <si>
    <t>False</t>
  </si>
  <si>
    <t>{a8b88737-fb9e-4d8e-bb18-7acfa88c9ce3}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</si>
  <si>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</si>
  <si>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</si>
  <si>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</si>
  <si>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</si>
  <si>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</si>
  <si>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</si>
  <si>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</si>
  <si>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</si>
  <si>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RG_24069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</si>
  <si>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</si>
  <si>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</si>
  <si>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Maršovská_pavilony MVD3, S3 a U1</t>
  </si>
  <si>
    <t>KSO:</t>
  </si>
  <si>
    <t>CC-CZ:</t>
  </si>
  <si>
    <t>Místo:</t>
  </si>
  <si>
    <t>Maršovská 1575/2, 415 01 Teplice – Trnovany</t>
  </si>
  <si>
    <t>Datum:</t>
  </si>
  <si>
    <t>25. 2. 2026</t>
  </si>
  <si>
    <t>Zadavatel:</t>
  </si>
  <si>
    <t>IČ:</t>
  </si>
  <si>
    <t>65639669</t>
  </si>
  <si>
    <t>Statutární město Teplice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</si>
  <si>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</si>
  <si>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</si>
  <si>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</si>
  <si>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</si>
  <si>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</si>
  <si>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</si>
  <si>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</si>
  <si>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27967344</t>
  </si>
  <si>
    <t>RotaGroup a.s.</t>
  </si>
  <si>
    <t>CZ27967344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</si>
  <si>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</si>
  <si>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</si>
  <si>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</si>
  <si>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</si>
  <si>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</si>
  <si>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</si>
  <si>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</si>
  <si>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</si>
  <si>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</si>
  <si>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</si>
  <si>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</si>
  <si>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</si>
  <si>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</si>
  <si>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</si>
  <si>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</si>
  <si>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</si>
  <si>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</si>
  <si>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</si>
  <si>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</si>
  <si>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</si>
  <si>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</si>
  <si>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</si>
  <si>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</si>
  <si>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</si>
  <si>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</si>
  <si>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</si>
  <si>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</si>
  <si>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</si>
  <si>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</si>
  <si>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</si>
  <si>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</si>
  <si>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</si>
  <si>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</si>
  <si>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</si>
  <si>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</si>
  <si>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</si>
  <si>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</si>
  <si>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</si>
  <si>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</si>
  <si>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</si>
  <si>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</si>
  <si>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</si>
  <si>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</si>
  <si>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</si>
  <si>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</si>
  <si>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Pavilon - MVD3</t>
  </si>
  <si>
    <t>Rekonstrukce střechy ZŠ Maršovská, Teplice</t>
  </si>
  <si>
    <t>STA</t>
  </si>
  <si>
    <t>1</t>
  </si>
  <si>
    <t>{8a9f272e-56f6-4e88-9745-2d1a5b678715}</t>
  </si>
  <si>
    <t>2</t>
  </si>
  <si>
    <t>/</t>
  </si>
  <si>
    <t>00</t>
  </si>
  <si>
    <t>Ostatní náklady</t>
  </si>
  <si>
    <t>Soupis</t>
  </si>
  <si>
    <t>{096966ed-9606-46ad-a19a-a927ce949e5e}</t>
  </si>
  <si>
    <t>01</t>
  </si>
  <si>
    <t>Stavební úpravy</t>
  </si>
  <si>
    <t>{5297f55e-c6c5-48bb-b5f3-f350719d1181}</t>
  </si>
  <si>
    <t>Pavilon - S3</t>
  </si>
  <si>
    <t>{6bd71326-4318-4d43-a04d-f88233f4841d}</t>
  </si>
  <si>
    <t>{9afafc64-cc00-4036-a4f7-761ececf5872}</t>
  </si>
  <si>
    <t>{8f82e006-d177-477d-8c96-e4cac7ba6939}</t>
  </si>
  <si>
    <t>Pavilon - U1</t>
  </si>
  <si>
    <t>{23b8fce4-da5c-4695-9a65-ccba93b5a630}</t>
  </si>
  <si>
    <t>{74136cdd-04f0-43d1-9f49-e4b0bd100a1b}</t>
  </si>
  <si>
    <t>{ec1a30fe-53fc-44d3-a915-e9bb736a3b3e}</t>
  </si>
  <si>
    <t>KRYCÍ LIST SOUPISU PRACÍ</t>
  </si>
  <si>
    <t>Objekt:</t>
  </si>
  <si>
    <t>Pavilon - MVD3 - Rekonstrukce střechy ZŠ Maršovská, Teplice</t>
  </si>
  <si>
    <t>Soupis:</t>
  </si>
  <si>
    <t>00 - Ostatní náklady</t>
  </si>
  <si>
    <t>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PROVOZU, NÁKLADY SPOJENÉ S KOLAUDAČNÍM ŘÍZENÍM.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</si>
  <si>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</si>
  <si>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</si>
  <si>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</si>
  <si>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</si>
  <si>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</si>
  <si>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</si>
  <si>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</si>
  <si>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</si>
  <si>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</si>
  <si>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</si>
  <si>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</si>
  <si>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</si>
  <si>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</si>
  <si>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</si>
  <si>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</si>
  <si>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</si>
  <si>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</si>
  <si>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</si>
  <si>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</si>
  <si>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</si>
  <si>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</si>
  <si>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</si>
  <si>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</si>
  <si>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</si>
  <si>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</si>
  <si>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</si>
  <si>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</si>
  <si>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</si>
  <si>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</si>
  <si>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</si>
  <si>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</si>
  <si>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VRN.1.11</t>
  </si>
  <si>
    <t>Náklady na dopracování dílenské dokumentace a detailů</t>
  </si>
  <si>
    <t>soubor</t>
  </si>
  <si>
    <t>1024</t>
  </si>
  <si>
    <t>-292636317</t>
  </si>
  <si>
    <t>VV</t>
  </si>
  <si>
    <t>Součet</t>
  </si>
  <si>
    <t>4</t>
  </si>
  <si>
    <t>VRN.1.12</t>
  </si>
  <si>
    <t>DSPS včetně geodetického zaměření</t>
  </si>
  <si>
    <t>-870785534</t>
  </si>
  <si>
    <t>P</t>
  </si>
  <si>
    <t>Poznámka k položce:_x000D_
DSPS včetně geodetického zaměření, i v digitálním zpracování</t>
  </si>
  <si>
    <t>3</t>
  </si>
  <si>
    <t>VRN.1.13</t>
  </si>
  <si>
    <t>Odborné průzkumy, sondy</t>
  </si>
  <si>
    <t>-2144201087</t>
  </si>
  <si>
    <t>VRN.1.21</t>
  </si>
  <si>
    <t>Vytýčení sítí, záborů, staveniště</t>
  </si>
  <si>
    <t>2045816739</t>
  </si>
  <si>
    <t>VRN.1.31</t>
  </si>
  <si>
    <t>Komplexní a ostatní vyzkoušení, revize</t>
  </si>
  <si>
    <t>-83663959</t>
  </si>
  <si>
    <t>6</t>
  </si>
  <si>
    <t>VRN.1.41</t>
  </si>
  <si>
    <t>Poplatky za zábory</t>
  </si>
  <si>
    <t>-1230222857</t>
  </si>
  <si>
    <t>7</t>
  </si>
  <si>
    <t>VRN.1.42</t>
  </si>
  <si>
    <t>Poplatky spojené s DIO</t>
  </si>
  <si>
    <t>1420446989</t>
  </si>
  <si>
    <t>VRN3</t>
  </si>
  <si>
    <t>Zařízení staveniště</t>
  </si>
  <si>
    <t>8</t>
  </si>
  <si>
    <t>VRN.3.01</t>
  </si>
  <si>
    <t>1059931180</t>
  </si>
  <si>
    <t>9</t>
  </si>
  <si>
    <t>VRN.3.02</t>
  </si>
  <si>
    <t>Připojení na inženýrské sítě vč. nákladů na energie</t>
  </si>
  <si>
    <t>478238916</t>
  </si>
  <si>
    <t>10</t>
  </si>
  <si>
    <t>VRN.3.03</t>
  </si>
  <si>
    <t>Náklady na zabezpečení staveniště</t>
  </si>
  <si>
    <t>-736665704</t>
  </si>
  <si>
    <t>11</t>
  </si>
  <si>
    <t>VRN.3.04</t>
  </si>
  <si>
    <t>Náklady na zajištění BOZP na staveništi</t>
  </si>
  <si>
    <t>-784730415</t>
  </si>
  <si>
    <t>Poznámka k položce:_x000D_
včetně kolektivního či osobního zajištění pracovníků ve výškách</t>
  </si>
  <si>
    <t>VRN4</t>
  </si>
  <si>
    <t>Inženýrská činnost</t>
  </si>
  <si>
    <t>VRN.4.01</t>
  </si>
  <si>
    <t>Kompletační a koordinační činnost</t>
  </si>
  <si>
    <t>-1431695289</t>
  </si>
  <si>
    <t>VRN6</t>
  </si>
  <si>
    <t>Územní vlivy</t>
  </si>
  <si>
    <t>13</t>
  </si>
  <si>
    <t>VRN.6.01</t>
  </si>
  <si>
    <t>833202559</t>
  </si>
  <si>
    <t>VRN7</t>
  </si>
  <si>
    <t>Provozní vlivy</t>
  </si>
  <si>
    <t>14</t>
  </si>
  <si>
    <t>VRN.7.01</t>
  </si>
  <si>
    <t>22316697</t>
  </si>
  <si>
    <t>15</t>
  </si>
  <si>
    <t>VRN.7.02</t>
  </si>
  <si>
    <t>Součinnost s provozem investora</t>
  </si>
  <si>
    <t>496690964</t>
  </si>
  <si>
    <t>01 - Stavební úpravy</t>
  </si>
  <si>
    <t>- VEŠKERÉ OPLECHOVÁNÍ JE UVAŽOVÁNO VČ. KOTEVNÍCH PRVKŮ, PŘÍPONEK APOD. - POLOŽKY ZAHRNUJÍ KOMPLETNÍ PROVEDENÍ JEDNOTLIVÝCH PRACÍ VČ. POMOCNÝCH I KOTEVNÍCH MATERIÁLŮ, TECHNIKY A TECHNOLOGIE PRO MONTÁŽ A DALŠÍCH NEZBYTNÝCH ČINNOSTÍ, ZAŘÍŽENÍ A MATERIÁLŮ, TAK ABY BYLA PRÁCE PROVEDENA KOMPLEXNĚ, DLE TECHNOLOGICKÉHO PŘEDPISU DODAVATELE MATERIÁLU A DLE PROJEKTOVÉ DOKUMENTACE, KTERÁ JE NEDÍLNOU SOUČÁSTÍ TOHOTO ROZPOČTU.  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PROVOZU. - URČENÍ PŘESUNU HMOT PRO JEDNOTLIVÉ ODDÍLY PROVEDE DODAVATEL STAVBY. MINIMÁLNÍ PROCENTUÁLNÍ HODNOTA MNOŽSTVÍ MUSÍ BÝT STANOVENA. - VEŠKERÉ UVEDENÉ MATERIÁLY NEJSOU ZÁVAZNÉ, JE MOŽNÉ JE NAHRADIT JINÝMI, ALE VŽDY NA STEJNÉ ČI VYŠŠÍ KVALITATIVNÍ ÚROVNI. - DOKONČOVACÍ PRÁCE NA ELEKTROINSTALACÍCH (SVÍTIDLA, ZÁSUVKY, SPÍNAČE) JSOU VE STANDARDNÍM PROVEDENÍ NA BĚŽNÉ CENOVÉ ÚROVNI. FINÁLNÍ DESIGN VYBERE INVESTROR V PRŮBĚHU REALIZACE.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</si>
  <si>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</si>
  <si>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</si>
  <si>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</si>
  <si>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</si>
  <si>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</si>
  <si>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</si>
  <si>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</si>
  <si>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</si>
  <si>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</si>
  <si>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</si>
  <si>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</si>
  <si>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</si>
  <si>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</si>
  <si>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</si>
  <si>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</si>
  <si>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</si>
  <si>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</si>
  <si>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</si>
  <si>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</si>
  <si>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</si>
  <si>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</si>
  <si>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HSV</t>
  </si>
  <si>
    <t>Práce a dodávky HSV</t>
  </si>
  <si>
    <t>Zemní práce</t>
  </si>
  <si>
    <t>181411131</t>
  </si>
  <si>
    <t>Založení parkového trávníku výsevem pl do 1000 m2 v rovině a ve svahu do 1:5</t>
  </si>
  <si>
    <t>m2</t>
  </si>
  <si>
    <t>-2141949164</t>
  </si>
  <si>
    <t>190</t>
  </si>
  <si>
    <t>M</t>
  </si>
  <si>
    <t>00572470</t>
  </si>
  <si>
    <t>osivo směs travní univerzál</t>
  </si>
  <si>
    <t>kg</t>
  </si>
  <si>
    <t>-1397594999</t>
  </si>
  <si>
    <t>190*0,03*1,1</t>
  </si>
  <si>
    <t>181913111</t>
  </si>
  <si>
    <t>Úprava pláně v hornině třídy těžitelnosti II skupiny 4 bez zhutnění ručně</t>
  </si>
  <si>
    <t>-2010324477</t>
  </si>
  <si>
    <t>10321100</t>
  </si>
  <si>
    <t>zahradní substrát pro výsadbu VL</t>
  </si>
  <si>
    <t>m3</t>
  </si>
  <si>
    <t>-205137608</t>
  </si>
  <si>
    <t>190*0,05</t>
  </si>
  <si>
    <t>184851111</t>
  </si>
  <si>
    <t>Hnojení roztokem hnojiva v rovině a svahu do 1:2</t>
  </si>
  <si>
    <t>1168339675</t>
  </si>
  <si>
    <t>190*0,001</t>
  </si>
  <si>
    <t>25191155</t>
  </si>
  <si>
    <t>hnojivo průmyslové pro dřeviny i travinu</t>
  </si>
  <si>
    <t>-1415267606</t>
  </si>
  <si>
    <t>190/200*2</t>
  </si>
  <si>
    <t>185803111</t>
  </si>
  <si>
    <t>Ošetření trávníku shrabáním v rovině a svahu do 1:5</t>
  </si>
  <si>
    <t>-1241395916</t>
  </si>
  <si>
    <t>185804312</t>
  </si>
  <si>
    <t>Zalití rostlin vodou plocha přes 20 m2</t>
  </si>
  <si>
    <t>1048479022</t>
  </si>
  <si>
    <t>190*0,02</t>
  </si>
  <si>
    <t>Svislé a kompletní konstrukce</t>
  </si>
  <si>
    <t>342244101</t>
  </si>
  <si>
    <t>Příčka z cihel děrovaných do P10 na maltu M5 tloušťky 80 mm</t>
  </si>
  <si>
    <t>976006402</t>
  </si>
  <si>
    <t>"střešní výlezy" (1*2+1,3*2)*0,5</t>
  </si>
  <si>
    <t>Úpravy povrchů, podlahy a osazování výplní</t>
  </si>
  <si>
    <t>611325225</t>
  </si>
  <si>
    <t>Vápenocementová štuková omítka malých ploch přes 1 do 4 m2 na stropech</t>
  </si>
  <si>
    <t>kus</t>
  </si>
  <si>
    <t>-777696218</t>
  </si>
  <si>
    <t>"střešní výlezy" 1</t>
  </si>
  <si>
    <t>619991001</t>
  </si>
  <si>
    <t>Zakrytí podlahy PE fólií</t>
  </si>
  <si>
    <t>-419768480</t>
  </si>
  <si>
    <t>"střešní výlezy" 6</t>
  </si>
  <si>
    <t>622321121</t>
  </si>
  <si>
    <t>Vápenocementová omítka hladká jednovrstvá vnějších stěn nanášená ručně</t>
  </si>
  <si>
    <t>1473635824</t>
  </si>
  <si>
    <t>"vyrovnání atik"132*0,9</t>
  </si>
  <si>
    <t>632450131</t>
  </si>
  <si>
    <t>Vyrovnávací cementový potěr tl přes 10 do 20 mm ze suchých směsí provedený v ploše</t>
  </si>
  <si>
    <t>2041944603</t>
  </si>
  <si>
    <t>"Pavilon MVD3"733,7</t>
  </si>
  <si>
    <t>Ostatní konstrukce a práce, bourání</t>
  </si>
  <si>
    <t>765192001</t>
  </si>
  <si>
    <t>Nouzové (provizorní) zakrytí střechy plachtou</t>
  </si>
  <si>
    <t>16</t>
  </si>
  <si>
    <t>1474975992</t>
  </si>
  <si>
    <t>"Pavilon MVD3"790+66,1</t>
  </si>
  <si>
    <t>"výlezy na střechu"22,9*0,6/4</t>
  </si>
  <si>
    <t>"atiky svisle"132*0,45</t>
  </si>
  <si>
    <t>"vytažení u VZT"0,15*3+1,2*0,5*3</t>
  </si>
  <si>
    <t>9 0003</t>
  </si>
  <si>
    <t>Tahové zkoušky střešního pláště</t>
  </si>
  <si>
    <t>-1103968613</t>
  </si>
  <si>
    <t>"Pavilon MVD3"3</t>
  </si>
  <si>
    <t>962031132</t>
  </si>
  <si>
    <t>Bourání příček nebo přizdívek z cihel pálených tl do 100 mm</t>
  </si>
  <si>
    <t>2093651544</t>
  </si>
  <si>
    <t>997</t>
  </si>
  <si>
    <t>Přesun sutě</t>
  </si>
  <si>
    <t>17</t>
  </si>
  <si>
    <t>997013112</t>
  </si>
  <si>
    <t>Vnitrostaveništní doprava suti a vybouraných hmot pro budovy v přes 6 do 9 m</t>
  </si>
  <si>
    <t>t</t>
  </si>
  <si>
    <t>-852706361</t>
  </si>
  <si>
    <t>18</t>
  </si>
  <si>
    <t>997013501</t>
  </si>
  <si>
    <t>Odvoz suti a vybouraných hmot na skládku nebo meziskládku do 1 km se složením</t>
  </si>
  <si>
    <t>-1576421238</t>
  </si>
  <si>
    <t>19</t>
  </si>
  <si>
    <t>997013509</t>
  </si>
  <si>
    <t>Příplatek k odvozu suti a vybouraných hmot na skládku ZKD 1 km přes 1 km</t>
  </si>
  <si>
    <t>1560237138</t>
  </si>
  <si>
    <t>33,411*16 'Přepočtené koeficientem množství</t>
  </si>
  <si>
    <t>20</t>
  </si>
  <si>
    <t>997013603</t>
  </si>
  <si>
    <t>Poplatek za uložení na skládce (skládkovné) stavebního odpadu cihelného kód odpadu 17 01 02</t>
  </si>
  <si>
    <t>-700315114</t>
  </si>
  <si>
    <t>0,478</t>
  </si>
  <si>
    <t>997013631</t>
  </si>
  <si>
    <t>Poplatek za uložení na skládce (skládkovné) stavebního odpadu směsného kód odpadu 17 09 04</t>
  </si>
  <si>
    <t>-1200235623</t>
  </si>
  <si>
    <t>0,001+0,123+0,06+0,017+0,13+0,048+0,025+0,038+0,003+0,009+0,006+1,651+0,327+0,015</t>
  </si>
  <si>
    <t>22</t>
  </si>
  <si>
    <t>997013645</t>
  </si>
  <si>
    <t>Poplatek za uložení na skládce (skládkovné) odpadu asfaltového bez dehtu kód odpadu 17 03 02</t>
  </si>
  <si>
    <t>-901979334</t>
  </si>
  <si>
    <t>14,814</t>
  </si>
  <si>
    <t>23</t>
  </si>
  <si>
    <t>997013811</t>
  </si>
  <si>
    <t>Poplatek za uložení na skládce (skládkovné) stavebního odpadu dřevěného kód odpadu 17 02 01</t>
  </si>
  <si>
    <t>-1487991804</t>
  </si>
  <si>
    <t>1,651+0,327</t>
  </si>
  <si>
    <t>24</t>
  </si>
  <si>
    <t>997013813</t>
  </si>
  <si>
    <t>Poplatek za uložení na skládce (skládkovné) stavebního odpadu z plastických hmot kód odpadu 17 02 03</t>
  </si>
  <si>
    <t>-1478170809</t>
  </si>
  <si>
    <t>0,24+0,45+3,08+0,011</t>
  </si>
  <si>
    <t>25</t>
  </si>
  <si>
    <t>997013814</t>
  </si>
  <si>
    <t>Poplatek za uložení na skládce (skládkovné) stavebního odpadu izolací kód odpadu 17 06 04</t>
  </si>
  <si>
    <t>-1150851957</t>
  </si>
  <si>
    <t>0,506+10,553+0,715+0,102</t>
  </si>
  <si>
    <t>998</t>
  </si>
  <si>
    <t>Přesun hmot</t>
  </si>
  <si>
    <t>26</t>
  </si>
  <si>
    <t>998014021</t>
  </si>
  <si>
    <t>Přesun hmot pro budovy vícepodlažní v do 18 m z betonových dílců s nezděným pláštěm</t>
  </si>
  <si>
    <t>-1708796311</t>
  </si>
  <si>
    <t>PSV</t>
  </si>
  <si>
    <t>Práce a dodávky PSV</t>
  </si>
  <si>
    <t>712</t>
  </si>
  <si>
    <t>Povlakové krytiny</t>
  </si>
  <si>
    <t>27</t>
  </si>
  <si>
    <t>6338111.RG</t>
  </si>
  <si>
    <t xml:space="preserve">Broušení nerovností do 2 mm - stržení šlemu
 </t>
  </si>
  <si>
    <t>-36981595</t>
  </si>
  <si>
    <t>28</t>
  </si>
  <si>
    <t>6338112.RG</t>
  </si>
  <si>
    <t>Očištění střešních nadezdívek od nerovností</t>
  </si>
  <si>
    <t>1820994892</t>
  </si>
  <si>
    <t>"Pavilon MVD3_atika"129,5*0,85</t>
  </si>
  <si>
    <t>29</t>
  </si>
  <si>
    <t>712300845</t>
  </si>
  <si>
    <t>Demontáž ventilační hlavice na ploché střeše sklonu do 10°</t>
  </si>
  <si>
    <t>-1125497972</t>
  </si>
  <si>
    <t>"Pavilon MVD3-kanalizace"4</t>
  </si>
  <si>
    <t>30</t>
  </si>
  <si>
    <t>712300854</t>
  </si>
  <si>
    <t>Demontáž lišt poplastovaných</t>
  </si>
  <si>
    <t>m</t>
  </si>
  <si>
    <t>1009943959</t>
  </si>
  <si>
    <t>"Pavilon MVD3_atika"150</t>
  </si>
  <si>
    <t>"rohové poplastované profily"150</t>
  </si>
  <si>
    <t>31</t>
  </si>
  <si>
    <t>712311101</t>
  </si>
  <si>
    <t>Provedení povlakové krytiny střech do 10° za studena lakem penetračním nebo asfaltovým</t>
  </si>
  <si>
    <t>-1413981721</t>
  </si>
  <si>
    <t>"Pavilon MVD3"790+129,4*0,46+46</t>
  </si>
  <si>
    <t>"vytažení na střešní výlez"18,2*0,5/4</t>
  </si>
  <si>
    <t>32</t>
  </si>
  <si>
    <t>11163150</t>
  </si>
  <si>
    <t>lak penetrační asfaltový</t>
  </si>
  <si>
    <t>1758210940</t>
  </si>
  <si>
    <t>Poznámka k položce:_x000D_
Spotřeba 0,3-0,4kg/m2</t>
  </si>
  <si>
    <t>"viz. pol. 712311101"(897,799*0,35)/1000</t>
  </si>
  <si>
    <t>0,314*1,1 'Přepočtené koeficientem množství</t>
  </si>
  <si>
    <t>33</t>
  </si>
  <si>
    <t>712340833</t>
  </si>
  <si>
    <t>Odstranění povlakové krytiny střech do 10° z pásů NAIP přitavených v plné ploše třívrstvé</t>
  </si>
  <si>
    <t>-280626049</t>
  </si>
  <si>
    <t>34</t>
  </si>
  <si>
    <t>712341559</t>
  </si>
  <si>
    <t>Provedení povlakové krytiny střech do 10° pásy NAIP přitavením v plné ploše</t>
  </si>
  <si>
    <t>-1093579698</t>
  </si>
  <si>
    <t>35</t>
  </si>
  <si>
    <t>62856011</t>
  </si>
  <si>
    <t>pás asfaltový natavitelný modifikovaný SBS s vložkou z hliníkové fólie s textilií a spalitelnou PE fólií nebo jemnozrnným minerálním posypem na horním povrchu tl 4,0mm</t>
  </si>
  <si>
    <t>546599827</t>
  </si>
  <si>
    <t>897,799*1,3 'Přepočtené koeficientem množství</t>
  </si>
  <si>
    <t>36</t>
  </si>
  <si>
    <t>712363116</t>
  </si>
  <si>
    <t>Provedení povlakové krytiny střech do 10° zaizolování prostupů kruhového průřezu D přes 300 do 500 mm</t>
  </si>
  <si>
    <t>-1086218210</t>
  </si>
  <si>
    <t>"Z06"1</t>
  </si>
  <si>
    <t>"u stávajících VZT hlavic"2</t>
  </si>
  <si>
    <t>37</t>
  </si>
  <si>
    <t>722 20 003</t>
  </si>
  <si>
    <t>těsnící manžeta pro plochou střechu - prostup potrubí DN do 400 mm</t>
  </si>
  <si>
    <t>-1769341552</t>
  </si>
  <si>
    <t>38</t>
  </si>
  <si>
    <t>712363352</t>
  </si>
  <si>
    <t>Povlakové krytiny střech do 10° z tvarovaných poplastovaných lišt délky 2 m koutová lišta vnitřní rš 100 mm</t>
  </si>
  <si>
    <t>1839753302</t>
  </si>
  <si>
    <t>"K03"146</t>
  </si>
  <si>
    <t>39</t>
  </si>
  <si>
    <t>712363353</t>
  </si>
  <si>
    <t>Povlakové krytiny střech do 10° z tvarovaných poplastovaných lišt délky 2 m koutová lišta vnější rš 100 mm</t>
  </si>
  <si>
    <t>335274269</t>
  </si>
  <si>
    <t>"K04"142</t>
  </si>
  <si>
    <t>40</t>
  </si>
  <si>
    <t>712363384</t>
  </si>
  <si>
    <t>Povlakové krytiny střech do 10° z tvarovaných poplastovaných lišt pro profily atypické výroby o větší rš</t>
  </si>
  <si>
    <t>-715163348</t>
  </si>
  <si>
    <t>Poznámka k položce:_x000D_
včetně nosných plechů - pozinkovaný plech tl. 3 mm</t>
  </si>
  <si>
    <t>"K01"125,4*0,45</t>
  </si>
  <si>
    <t>41</t>
  </si>
  <si>
    <t>712363505</t>
  </si>
  <si>
    <t>Provedení povlak krytiny mechanicky kotvenou do betonu TI tl přes 140 do 200 mm, budova v do 18 m</t>
  </si>
  <si>
    <t>-499062242</t>
  </si>
  <si>
    <t>42</t>
  </si>
  <si>
    <t>28329054</t>
  </si>
  <si>
    <t>fólie hydroizolační střešní TPO (FPO) určená pro mechanické kotvení nebo ke stabilizaci přitížením tl 1,5mm</t>
  </si>
  <si>
    <t>-1113095924</t>
  </si>
  <si>
    <t>856,1*1,3 'Přepočtené koeficientem množství</t>
  </si>
  <si>
    <t>43</t>
  </si>
  <si>
    <t>28329017</t>
  </si>
  <si>
    <t>fólie hydroizolační střešní TPO (FPO) nevyztužená určená na detaily tl 1,5mm</t>
  </si>
  <si>
    <t>-1923070529</t>
  </si>
  <si>
    <t>65,085*1,3 'Přepočtené koeficientem množství</t>
  </si>
  <si>
    <t>44</t>
  </si>
  <si>
    <t>712363803</t>
  </si>
  <si>
    <t>Odstranění povlakové krytiny mechanicky kotvené do betonu, budova v do 18 m</t>
  </si>
  <si>
    <t>-1339612005</t>
  </si>
  <si>
    <t>"výlezy na střechu"22,9*0,3/4</t>
  </si>
  <si>
    <t>45</t>
  </si>
  <si>
    <t>712391171</t>
  </si>
  <si>
    <t>Provedení povlakové krytiny střech do 10° podkladní textilní vrstvy</t>
  </si>
  <si>
    <t>854730688</t>
  </si>
  <si>
    <t>"pod trojnožku"0,5*0,5*3</t>
  </si>
  <si>
    <t>46</t>
  </si>
  <si>
    <t>712 20 01</t>
  </si>
  <si>
    <t>skelný vlies - skelné rouno 120 g/m2</t>
  </si>
  <si>
    <t>-1835380967</t>
  </si>
  <si>
    <t>"viz. položka 712391171"921,935</t>
  </si>
  <si>
    <t>921,935*1,3 'Přepočtené koeficientem množství</t>
  </si>
  <si>
    <t>47</t>
  </si>
  <si>
    <t>69311202</t>
  </si>
  <si>
    <t>geotextilie netkaná separační, ochranná 500g/m2</t>
  </si>
  <si>
    <t>-1023273847</t>
  </si>
  <si>
    <t>0,75*1,1 'Přepočtené koeficientem množství</t>
  </si>
  <si>
    <t>48</t>
  </si>
  <si>
    <t>998712202</t>
  </si>
  <si>
    <t>Přesun hmot procentní pro krytiny povlakové v objektech v přes 6 do 12 m</t>
  </si>
  <si>
    <t>%</t>
  </si>
  <si>
    <t>2111379498</t>
  </si>
  <si>
    <t>713</t>
  </si>
  <si>
    <t>Izolace tepelné</t>
  </si>
  <si>
    <t>49</t>
  </si>
  <si>
    <t>713133.RG</t>
  </si>
  <si>
    <t>Vyplnění mezery montážní termoizolační nízkoexpanzní pěnou</t>
  </si>
  <si>
    <t>-1872519981</t>
  </si>
  <si>
    <t>"ostatní"790,5*0,14*0,06*1,10*0,17</t>
  </si>
  <si>
    <t>"viz detail D.03_kolem vpusti"0,03*3</t>
  </si>
  <si>
    <t>50</t>
  </si>
  <si>
    <t>713140812</t>
  </si>
  <si>
    <t>Odstranění tepelné izolace střech nadstřešní volně kladené z vláknitých materiálů nasáklých vodou tl do 100 mm</t>
  </si>
  <si>
    <t>-80153451</t>
  </si>
  <si>
    <t>"u vpustí_tl.2x80mm"1,5*1,5*3*2</t>
  </si>
  <si>
    <t>51</t>
  </si>
  <si>
    <t>713140822</t>
  </si>
  <si>
    <t>Odstranění tepelné izolace střech nadstřešní volně kladené z polystyrenu nasáklého vodou tl do 100 mm</t>
  </si>
  <si>
    <t>1749656721</t>
  </si>
  <si>
    <t>"Pavilon MVD3_tl. 60 mm"794</t>
  </si>
  <si>
    <t>"Pavilon MVD3_tl. 100 mm"790*1,05</t>
  </si>
  <si>
    <t>52</t>
  </si>
  <si>
    <t>713140862</t>
  </si>
  <si>
    <t>Odstranění tepelné izolace střech nadstřešní lepené z polystyrenu nasáklého vodou tl do 100 mm</t>
  </si>
  <si>
    <t>1274747283</t>
  </si>
  <si>
    <t>53</t>
  </si>
  <si>
    <t>713141136</t>
  </si>
  <si>
    <t>Montáž izolace tepelné střech plochých lepené za studena nízkoexpanzní (PUR) pěnou 1 vrstva rohoží, pásů, dílců, desek</t>
  </si>
  <si>
    <t>-587130120</t>
  </si>
  <si>
    <t>"atiky svisle"132*0,4</t>
  </si>
  <si>
    <t>"atika ze shora"46,8</t>
  </si>
  <si>
    <t>54</t>
  </si>
  <si>
    <t>28372306</t>
  </si>
  <si>
    <t>deska EPS 100 tl 60mm</t>
  </si>
  <si>
    <t>1146041971</t>
  </si>
  <si>
    <t>52,8*1,1 'Přepočtené koeficientem množství</t>
  </si>
  <si>
    <t>55</t>
  </si>
  <si>
    <t>28376141</t>
  </si>
  <si>
    <t>klín izolační spád do 5% EPS 100</t>
  </si>
  <si>
    <t>1603466280</t>
  </si>
  <si>
    <t>"viz pol. 713141136 - atiky ze shora" 46,8*0,1*1,1</t>
  </si>
  <si>
    <t>56</t>
  </si>
  <si>
    <t>713141152</t>
  </si>
  <si>
    <t>Montáž izolace tepelné střech plochých kladené volně 2 vrstvy rohoží, pásů, dílců, desek</t>
  </si>
  <si>
    <t>-1298676688</t>
  </si>
  <si>
    <t>"Pavilon MVD3_tl. 100+80 mm"790</t>
  </si>
  <si>
    <t>"u vpustí_tl.2x80mm MW"1,5*1,5*3</t>
  </si>
  <si>
    <t>57</t>
  </si>
  <si>
    <t>28375912</t>
  </si>
  <si>
    <t>deska EPS 150 pro konstrukce s vysokým zatížením λ=0,035 tl 80mm</t>
  </si>
  <si>
    <t>900946970</t>
  </si>
  <si>
    <t>"Pavilon MVD3"790</t>
  </si>
  <si>
    <t>790*1,1 'Přepočtené koeficientem množství</t>
  </si>
  <si>
    <t>58</t>
  </si>
  <si>
    <t>28375914</t>
  </si>
  <si>
    <t>deska EPS 150 pro konstrukce s vysokým zatížením λ=0,035 tl 100mm</t>
  </si>
  <si>
    <t>890059740</t>
  </si>
  <si>
    <t>59</t>
  </si>
  <si>
    <t>63152414</t>
  </si>
  <si>
    <t>deska tepelně izolační minerální plochých střech spodní vrstva tl 80mm</t>
  </si>
  <si>
    <t>1804331092</t>
  </si>
  <si>
    <t>60</t>
  </si>
  <si>
    <t>713141212</t>
  </si>
  <si>
    <t>Montáž izolace tepelné střech plochých lepené nízkoexpanzní (PUR) pěnou atikový klín</t>
  </si>
  <si>
    <t>728754563</t>
  </si>
  <si>
    <t>"klín u atik a výlezu"132+4,8</t>
  </si>
  <si>
    <t>61</t>
  </si>
  <si>
    <t>631201.RG</t>
  </si>
  <si>
    <t>klín atikový přechodový EPS plochých střech 50x50mm</t>
  </si>
  <si>
    <t>-548497178</t>
  </si>
  <si>
    <t>136,8*1,1 'Přepočtené koeficientem množství</t>
  </si>
  <si>
    <t>62</t>
  </si>
  <si>
    <t>713141851</t>
  </si>
  <si>
    <t>Odstranění tepelné izolace atikových klínů volně kladených</t>
  </si>
  <si>
    <t>2104983278</t>
  </si>
  <si>
    <t>"atikové klíny"120</t>
  </si>
  <si>
    <t>63</t>
  </si>
  <si>
    <t>998713202</t>
  </si>
  <si>
    <t>Přesun hmot procentní pro izolace tepelné v objektech v přes 6 do 12 m</t>
  </si>
  <si>
    <t>-429745672</t>
  </si>
  <si>
    <t>721</t>
  </si>
  <si>
    <t>Zdravotechnika - vnitřní kanalizace</t>
  </si>
  <si>
    <t>64</t>
  </si>
  <si>
    <t>721 202</t>
  </si>
  <si>
    <t>Úprava stávajícího střešního vtoku pro montáž nové vpusti</t>
  </si>
  <si>
    <t>483365150</t>
  </si>
  <si>
    <t>65</t>
  </si>
  <si>
    <t>721140806</t>
  </si>
  <si>
    <t>Demontáž potrubí litinové DN do 200</t>
  </si>
  <si>
    <t>-188168178</t>
  </si>
  <si>
    <t>"odvětrávací komínky kanalizace"4*1</t>
  </si>
  <si>
    <t>66</t>
  </si>
  <si>
    <t>721171809</t>
  </si>
  <si>
    <t>Demontáž potrubí z PVC D přes 114 do 160</t>
  </si>
  <si>
    <t>-1936396064</t>
  </si>
  <si>
    <t>Poznámka k položce:_x000D_
Předpokládaná výměna kanalizačních výstupů na střeše</t>
  </si>
  <si>
    <t>"střešní potrubí"4*1</t>
  </si>
  <si>
    <t>67</t>
  </si>
  <si>
    <t>721174025</t>
  </si>
  <si>
    <t>Potrubí kanalizační z PP odpadní DN 110</t>
  </si>
  <si>
    <t>1603647243</t>
  </si>
  <si>
    <t>"u vpustí"3*1</t>
  </si>
  <si>
    <t>68</t>
  </si>
  <si>
    <t>7211740.RG</t>
  </si>
  <si>
    <t>Potrubí kanalizační z PP odpadní DN do 160</t>
  </si>
  <si>
    <t>-904882495</t>
  </si>
  <si>
    <t>"u Z01"4*1</t>
  </si>
  <si>
    <t>69</t>
  </si>
  <si>
    <t>721210823</t>
  </si>
  <si>
    <t>Demontáž vpustí střešních DN 125</t>
  </si>
  <si>
    <t>-660538078</t>
  </si>
  <si>
    <t>70</t>
  </si>
  <si>
    <t>721239114</t>
  </si>
  <si>
    <t>Montáž střešního vtoku svislý odtok do DN 160 ostatní typ</t>
  </si>
  <si>
    <t>702946853</t>
  </si>
  <si>
    <t>"vpust"3</t>
  </si>
  <si>
    <t>"nastavec"3</t>
  </si>
  <si>
    <t>71</t>
  </si>
  <si>
    <t>56231109</t>
  </si>
  <si>
    <t>vtok střešní svislý s manžetou pro PVC-P hydroizolaci plochých střech DN 125</t>
  </si>
  <si>
    <t>-875560982</t>
  </si>
  <si>
    <t>72</t>
  </si>
  <si>
    <t>562311.RG</t>
  </si>
  <si>
    <t>Nástavec PVC pro svislou i vodorovnou střešní vpusť s bitumen límcem</t>
  </si>
  <si>
    <t>1593242430</t>
  </si>
  <si>
    <t>73</t>
  </si>
  <si>
    <t>721279153</t>
  </si>
  <si>
    <t>Montáž hlavice ventilační polypropylen</t>
  </si>
  <si>
    <t>833007961</t>
  </si>
  <si>
    <t>"Z01"4</t>
  </si>
  <si>
    <t>74</t>
  </si>
  <si>
    <t>562312.RG</t>
  </si>
  <si>
    <t>souprava ventilační střešní PP s manžetou PVC</t>
  </si>
  <si>
    <t>1213218483</t>
  </si>
  <si>
    <t>75</t>
  </si>
  <si>
    <t>998721202</t>
  </si>
  <si>
    <t>Přesun hmot procentní pro vnitřní kanalizaci v objektech v přes 6 do 12 m</t>
  </si>
  <si>
    <t>-1535773295</t>
  </si>
  <si>
    <t>741</t>
  </si>
  <si>
    <t>Elektroinstalace - silnoproud</t>
  </si>
  <si>
    <t>76</t>
  </si>
  <si>
    <t>741 10 03</t>
  </si>
  <si>
    <t>Opětovná montáž vedení v chráničce na střeše</t>
  </si>
  <si>
    <t>349552496</t>
  </si>
  <si>
    <t>"Z03a" 31</t>
  </si>
  <si>
    <t>77</t>
  </si>
  <si>
    <t>741 31 02</t>
  </si>
  <si>
    <t>Demontáž vedení v na střeše</t>
  </si>
  <si>
    <t>759378947</t>
  </si>
  <si>
    <t>Poznámka k položce:_x000D_
pro opětovné použití</t>
  </si>
  <si>
    <t>"stávající kabely"31</t>
  </si>
  <si>
    <t>78</t>
  </si>
  <si>
    <t>741420001</t>
  </si>
  <si>
    <t>Montáž drát nebo lano hromosvodné svodové D do 10 mm s podpěrou</t>
  </si>
  <si>
    <t>19548127</t>
  </si>
  <si>
    <t>230</t>
  </si>
  <si>
    <t>79</t>
  </si>
  <si>
    <t>35441073</t>
  </si>
  <si>
    <t>drát D 10mm FeZn</t>
  </si>
  <si>
    <t>-632760269</t>
  </si>
  <si>
    <t>"viz pol. 741420001"230*0,62</t>
  </si>
  <si>
    <t>80</t>
  </si>
  <si>
    <t>35442270</t>
  </si>
  <si>
    <t>podpěra vedení na ploché střechy</t>
  </si>
  <si>
    <t>1380371457</t>
  </si>
  <si>
    <t>100</t>
  </si>
  <si>
    <t>81</t>
  </si>
  <si>
    <t>35441415H</t>
  </si>
  <si>
    <t>podpěra vedení FeZn do zdiva</t>
  </si>
  <si>
    <t>-1827789755</t>
  </si>
  <si>
    <t>Poznámka k položce:_x000D_
pro fasádu zateplenou KZS</t>
  </si>
  <si>
    <t>82</t>
  </si>
  <si>
    <t>741420021</t>
  </si>
  <si>
    <t xml:space="preserve">Montáž svorka hromosvodná </t>
  </si>
  <si>
    <t>-1652903627</t>
  </si>
  <si>
    <t>206</t>
  </si>
  <si>
    <t>83</t>
  </si>
  <si>
    <t>35431000</t>
  </si>
  <si>
    <t>svorka hromosvodná  FeZn</t>
  </si>
  <si>
    <t>-674564288</t>
  </si>
  <si>
    <t>84</t>
  </si>
  <si>
    <t>741421813</t>
  </si>
  <si>
    <t>Demontáž drátu nebo lana svodového vedení D přes 8 mm kolmý svod</t>
  </si>
  <si>
    <t>-1678033258</t>
  </si>
  <si>
    <t>4*7</t>
  </si>
  <si>
    <t>85</t>
  </si>
  <si>
    <t>741421823</t>
  </si>
  <si>
    <t>Demontáž drátu nebo lana svodového vedení D přes 8 mm rovná střecha</t>
  </si>
  <si>
    <t>523117196</t>
  </si>
  <si>
    <t>210</t>
  </si>
  <si>
    <t>86</t>
  </si>
  <si>
    <t>7414218.RG</t>
  </si>
  <si>
    <t>Demontáž svorky hromosvodné</t>
  </si>
  <si>
    <t>-228492005</t>
  </si>
  <si>
    <t>Poznámka k položce:_x000D_
"po 800 mm"((890)/0,8)*1,05</t>
  </si>
  <si>
    <t>87</t>
  </si>
  <si>
    <t>741421855</t>
  </si>
  <si>
    <t>Demontáž vedení hromosvodné-podpěra střešní pro plochou střechu</t>
  </si>
  <si>
    <t>550684051</t>
  </si>
  <si>
    <t>Poznámka k položce:_x000D_
"po 800 mm"(415/0,8)*1,05</t>
  </si>
  <si>
    <t>90</t>
  </si>
  <si>
    <t>88</t>
  </si>
  <si>
    <t>741421861</t>
  </si>
  <si>
    <t>Demontáž vedení hromosvodné-podpěra svislého vedení šroubovaného</t>
  </si>
  <si>
    <t>-49638528</t>
  </si>
  <si>
    <t>Poznámka k položce:_x000D_
"po 500 mm"(48/0,5)*1,05</t>
  </si>
  <si>
    <t>180</t>
  </si>
  <si>
    <t>89</t>
  </si>
  <si>
    <t>741430003</t>
  </si>
  <si>
    <t>Montáž tyč jímací délky do 3 m na konstrukci ocelovou</t>
  </si>
  <si>
    <t>-272819001</t>
  </si>
  <si>
    <t>35442267</t>
  </si>
  <si>
    <t>držák jímací tyče</t>
  </si>
  <si>
    <t>-2002276220</t>
  </si>
  <si>
    <t>91</t>
  </si>
  <si>
    <t>35441055</t>
  </si>
  <si>
    <t>tyč jímací s kovaným hrotem 1500mm FeZn</t>
  </si>
  <si>
    <t>493835845</t>
  </si>
  <si>
    <t>92</t>
  </si>
  <si>
    <t>998741202</t>
  </si>
  <si>
    <t>Přesun hmot procentní pro silnoproud v objektech v přes 6 do 12 m</t>
  </si>
  <si>
    <t>-1455386724</t>
  </si>
  <si>
    <t>742</t>
  </si>
  <si>
    <t>Elektroinstalace - slaboproud</t>
  </si>
  <si>
    <t>93</t>
  </si>
  <si>
    <t>742 10 001</t>
  </si>
  <si>
    <t>Zpětná montáž antény venkovní televizní nebo FM</t>
  </si>
  <si>
    <t>-767327752</t>
  </si>
  <si>
    <t>Poznámka k položce:_x000D_
včetně připojovacích kabelů_x000D_
včetně revize_x000D_
viz výpis zámečnických prvků Z03</t>
  </si>
  <si>
    <t>"Z03"1</t>
  </si>
  <si>
    <t>94</t>
  </si>
  <si>
    <t>742 10 002</t>
  </si>
  <si>
    <t>Trojnožka pro satelitní přijímače Z03</t>
  </si>
  <si>
    <t>-802246902</t>
  </si>
  <si>
    <t>Poznámka k položce:_x000D_
včetně montáže a betonových dlaždic 500x500x50 mm_x000D_
viz výpis zámečnických prvků Z03</t>
  </si>
  <si>
    <t>"Z03" 1</t>
  </si>
  <si>
    <t>95</t>
  </si>
  <si>
    <t>742110102</t>
  </si>
  <si>
    <t>Montáž kabelového žlabu pro slaboproud šířky do 150 mm</t>
  </si>
  <si>
    <t>-986785756</t>
  </si>
  <si>
    <t>96</t>
  </si>
  <si>
    <t>3457503</t>
  </si>
  <si>
    <t>žlab kabelový pozinkovaný 150x50 mm</t>
  </si>
  <si>
    <t>-435762038</t>
  </si>
  <si>
    <t>Poznámka k položce:_x000D_
viz výpis zamečnických prvků Z03a_x000D_
včetně podpor po 1 m</t>
  </si>
  <si>
    <t>97</t>
  </si>
  <si>
    <t>742420811</t>
  </si>
  <si>
    <t>Demontáž antény venkovní televizní nebo FM</t>
  </si>
  <si>
    <t>550451082</t>
  </si>
  <si>
    <t>Poznámka k položce:_x000D_
Z03-demontáž ke zpětné montáži</t>
  </si>
  <si>
    <t>98</t>
  </si>
  <si>
    <t>998742202</t>
  </si>
  <si>
    <t>Přesun hmot procentní pro slaboproud v objektech v do 12 m</t>
  </si>
  <si>
    <t>-1546229366</t>
  </si>
  <si>
    <t>751</t>
  </si>
  <si>
    <t>Vzduchotechnika</t>
  </si>
  <si>
    <t>99</t>
  </si>
  <si>
    <t>751510044</t>
  </si>
  <si>
    <t>Vzduchotechnické potrubí z pozinkovaného plechu kruhové spirálně vinutá trouba bez příruby D přes 300 do 400 mm</t>
  </si>
  <si>
    <t>-997008440</t>
  </si>
  <si>
    <t>"výměna vzt hlavic Z06" 2*1</t>
  </si>
  <si>
    <t>751510871</t>
  </si>
  <si>
    <t>Demontáž vzduchotechnického potrubí plechového kruhového bez příruby spirálně vinutého do suti D přes 200 do 400 mm</t>
  </si>
  <si>
    <t>1841219532</t>
  </si>
  <si>
    <t>101</t>
  </si>
  <si>
    <t>751513860</t>
  </si>
  <si>
    <t>Demontáž protidešťové stříšky nebo výfukové hlavice z plechového potrubí kruhové s přírubou nebo bez příruby D přes 200 do 500 mm</t>
  </si>
  <si>
    <t>820493209</t>
  </si>
  <si>
    <t>"u Z06"1</t>
  </si>
  <si>
    <t>102</t>
  </si>
  <si>
    <t>751514764</t>
  </si>
  <si>
    <t>Montáž protidešťové stříšky nebo výfukové hlavice do plechového potrubí kruhové s přírubou D přes 300 do 400 mm</t>
  </si>
  <si>
    <t>-1598310264</t>
  </si>
  <si>
    <t>103</t>
  </si>
  <si>
    <t>42981274</t>
  </si>
  <si>
    <t>výfuková hlavice Pz D 400mm</t>
  </si>
  <si>
    <t>25207621</t>
  </si>
  <si>
    <t>"Z06" 1</t>
  </si>
  <si>
    <t>104</t>
  </si>
  <si>
    <t>998751201</t>
  </si>
  <si>
    <t>Přesun hmot procentní pro vzduchotechniku v objektech v do 12 m</t>
  </si>
  <si>
    <t>-1173343823</t>
  </si>
  <si>
    <t>762</t>
  </si>
  <si>
    <t>Konstrukce tesařské</t>
  </si>
  <si>
    <t>105</t>
  </si>
  <si>
    <t>762083122</t>
  </si>
  <si>
    <t>Impregnace řeziva proti dřevokaznému hmyzu, houbám a plísním máčením třída ohrožení 3 a 4</t>
  </si>
  <si>
    <t>-967368129</t>
  </si>
  <si>
    <t>"viz pol. 60515111"3,632</t>
  </si>
  <si>
    <t>"viz pol. 60512125"2,881</t>
  </si>
  <si>
    <t>106</t>
  </si>
  <si>
    <t>762341210</t>
  </si>
  <si>
    <t>Montáž bednění střech rovných a šikmých sklonu do 60° z hrubých prken na sraz tl do 32 mm</t>
  </si>
  <si>
    <t>-1527440737</t>
  </si>
  <si>
    <t>"Pavilon MVD3_u žlabů a vpustí"129,5*0,85</t>
  </si>
  <si>
    <t>107</t>
  </si>
  <si>
    <t>60515111</t>
  </si>
  <si>
    <t>řezivo jehličnaté boční prkno 20-30mm</t>
  </si>
  <si>
    <t>1332693580</t>
  </si>
  <si>
    <t>"viz pol. 762341210"110,075*0,03</t>
  </si>
  <si>
    <t>3,302*1,1 'Přepočtené koeficientem množství</t>
  </si>
  <si>
    <t>108</t>
  </si>
  <si>
    <t>762361312</t>
  </si>
  <si>
    <t>Konstrukční a vyrovnávací vrstva pod klempířské prvky (atiky) z desek dřevoštěpkových tl 22 mm</t>
  </si>
  <si>
    <t>1787341245</t>
  </si>
  <si>
    <t>"bednění atik"46,8</t>
  </si>
  <si>
    <t>109</t>
  </si>
  <si>
    <t>762429001</t>
  </si>
  <si>
    <t>Montáž obložení stropu podkladový rošt</t>
  </si>
  <si>
    <t>-1305022625</t>
  </si>
  <si>
    <t>"hranol u atik"(135/0,5)*0,5</t>
  </si>
  <si>
    <t>110</t>
  </si>
  <si>
    <t>762713210</t>
  </si>
  <si>
    <t>Montáž prostorové vázané kce pomocí tesařských spojů a ocelových spojek z hraněného řeziva průřezové pl do 120 cm2</t>
  </si>
  <si>
    <t>-1044106050</t>
  </si>
  <si>
    <t>"nosný rošt výdřevy u žlabů a vpustí"(50/1,1)*0,6*2*1,1</t>
  </si>
  <si>
    <t>111</t>
  </si>
  <si>
    <t>60512125</t>
  </si>
  <si>
    <t>hranol stavební řezivo průřezu do 120cm2 do dl 6m</t>
  </si>
  <si>
    <t>117532241</t>
  </si>
  <si>
    <t>"hranol u atik"(135/0,5)*0,5*0,008*1,1</t>
  </si>
  <si>
    <t>"nosný rošt výdřevy u žlabů a vpustí"(129,5*0,85*0,1*0,1)*1,3</t>
  </si>
  <si>
    <t>2,619*1,1 'Přepočtené koeficientem množství</t>
  </si>
  <si>
    <t>112</t>
  </si>
  <si>
    <t>762495000</t>
  </si>
  <si>
    <t>Spojovací prostředky pro montáž olištování, obložení stropů, střešních podhledů a stěn</t>
  </si>
  <si>
    <t>-452799014</t>
  </si>
  <si>
    <t>"Výdřeva vpustí a střešních žlabů"129,5*0,85</t>
  </si>
  <si>
    <t>113</t>
  </si>
  <si>
    <t>762344811</t>
  </si>
  <si>
    <t>Demontáž bednění střešních žlabů z prken</t>
  </si>
  <si>
    <t>-1043227547</t>
  </si>
  <si>
    <t>114</t>
  </si>
  <si>
    <t>762711810</t>
  </si>
  <si>
    <t>Demontáž prostorových vázaných kcí z hraněného řeziva průřezové pl do 120 cm2</t>
  </si>
  <si>
    <t>1621977129</t>
  </si>
  <si>
    <t>"nosný rošt výdřevy u žlabů a vpustí"(50/1,1)*0,6*2</t>
  </si>
  <si>
    <t>115</t>
  </si>
  <si>
    <t>998762202</t>
  </si>
  <si>
    <t>Přesun hmot procentní pro kce tesařské v objektech v přes 6 do 12 m</t>
  </si>
  <si>
    <t>-230215707</t>
  </si>
  <si>
    <t>764</t>
  </si>
  <si>
    <t>Konstrukce klempířské</t>
  </si>
  <si>
    <t>116</t>
  </si>
  <si>
    <t>764002821</t>
  </si>
  <si>
    <t>Demontáž střešního výlezu do suti</t>
  </si>
  <si>
    <t>-822467706</t>
  </si>
  <si>
    <t>"pavilon MVD3"1</t>
  </si>
  <si>
    <t>117</t>
  </si>
  <si>
    <t>998764202</t>
  </si>
  <si>
    <t>Přesun hmot procentní pro konstrukce klempířské v objektech v přes 6 do 12 m</t>
  </si>
  <si>
    <t>-47357438</t>
  </si>
  <si>
    <t>766</t>
  </si>
  <si>
    <t>Konstrukce truhlářské</t>
  </si>
  <si>
    <t>118</t>
  </si>
  <si>
    <t>766671004</t>
  </si>
  <si>
    <t>Montáž střešního výlezu</t>
  </si>
  <si>
    <t>-274505827</t>
  </si>
  <si>
    <t>"Z02" 1</t>
  </si>
  <si>
    <t>119</t>
  </si>
  <si>
    <t>766 2 0.RG</t>
  </si>
  <si>
    <t xml:space="preserve">výlez na střechu 1300 x 1000 mm </t>
  </si>
  <si>
    <t>1916057121</t>
  </si>
  <si>
    <t>Poznámka k položce:_x000D_
Termoizolační vícekomorový rám s izolačním křídlem s gumovým těsněním a_x000D_
manuálním otvíráním_x000D_
Výška manžety se může měnit v závislosti na výšce střechy, min. 150 mm nad rovinou střechy_x000D_
Systémový výrobek, zateplený_x000D_
Uzamykání z interiéru_x000D_
viz výpis zámečnických prvků Z02</t>
  </si>
  <si>
    <t>120</t>
  </si>
  <si>
    <t>998766202</t>
  </si>
  <si>
    <t>Přesun hmot procentní pro kce truhlářské v objektech v přes 6 do 12 m</t>
  </si>
  <si>
    <t>120611182</t>
  </si>
  <si>
    <t>767</t>
  </si>
  <si>
    <t>Konstrukce zámečnické</t>
  </si>
  <si>
    <t>121</t>
  </si>
  <si>
    <t>767881112.RG1</t>
  </si>
  <si>
    <t xml:space="preserve">Montáž bodů záchytného systému </t>
  </si>
  <si>
    <t>-1483051299</t>
  </si>
  <si>
    <t>Poznámka k položce:_x000D_
včetně lan apod.</t>
  </si>
  <si>
    <t>122</t>
  </si>
  <si>
    <t>70921300.RG1</t>
  </si>
  <si>
    <t>Kotvicí bod probetonové konstrukce (TSL-600-BSR10-A)</t>
  </si>
  <si>
    <t>-1633616663</t>
  </si>
  <si>
    <t>Poznámka k položce:_x000D_
specifikace viz. projekt záchytného systému vč. nacenění.</t>
  </si>
  <si>
    <t>123</t>
  </si>
  <si>
    <t>70921301.RG1</t>
  </si>
  <si>
    <t>Lano (TSL-L8)</t>
  </si>
  <si>
    <t>bm</t>
  </si>
  <si>
    <t>945671911</t>
  </si>
  <si>
    <t>124</t>
  </si>
  <si>
    <t>70921300.RG2</t>
  </si>
  <si>
    <t>Napínák lanový (TSL-NAP8)</t>
  </si>
  <si>
    <t>817281015</t>
  </si>
  <si>
    <t>125</t>
  </si>
  <si>
    <t>70921305.RG2</t>
  </si>
  <si>
    <t>Koncový čep (TSL-KP8)</t>
  </si>
  <si>
    <t>1928892256</t>
  </si>
  <si>
    <t>126</t>
  </si>
  <si>
    <t>70921306.RG2</t>
  </si>
  <si>
    <t>Identifikační štítek (TSL)</t>
  </si>
  <si>
    <t>-1964646699</t>
  </si>
  <si>
    <t>127</t>
  </si>
  <si>
    <t>70921307.RG2</t>
  </si>
  <si>
    <t>Šroubovací spojka (TSL-SOS)</t>
  </si>
  <si>
    <t>1500134201</t>
  </si>
  <si>
    <t>128</t>
  </si>
  <si>
    <t>70921308.RG2</t>
  </si>
  <si>
    <t>Lanová svorka (TSL-SC)</t>
  </si>
  <si>
    <t>899419901</t>
  </si>
  <si>
    <t>129</t>
  </si>
  <si>
    <t>767881113.RG</t>
  </si>
  <si>
    <t>Revize a předání do užívání</t>
  </si>
  <si>
    <t>402775783</t>
  </si>
  <si>
    <t>130</t>
  </si>
  <si>
    <t>767881112.RG</t>
  </si>
  <si>
    <t>Tahové zkoušky záchytného systému</t>
  </si>
  <si>
    <t>581843777</t>
  </si>
  <si>
    <t>131</t>
  </si>
  <si>
    <t>998767202</t>
  </si>
  <si>
    <t>Přesun hmot procentní pro zámečnické konstrukce v objektech v přes 6 do 12 m</t>
  </si>
  <si>
    <t>-981777658</t>
  </si>
  <si>
    <t>783</t>
  </si>
  <si>
    <t>Dokončovací práce - nátěry</t>
  </si>
  <si>
    <t>132</t>
  </si>
  <si>
    <t>783301401</t>
  </si>
  <si>
    <t>Ometení zámečnických konstrukcí</t>
  </si>
  <si>
    <t>-844169385</t>
  </si>
  <si>
    <t>"ostatní"4</t>
  </si>
  <si>
    <t>"stožár Z05"0,5*2,5</t>
  </si>
  <si>
    <t>133</t>
  </si>
  <si>
    <t>783306807</t>
  </si>
  <si>
    <t>Odstranění nátěru ze zámečnických konstrukcí odstraňovačem nátěrů</t>
  </si>
  <si>
    <t>1056082577</t>
  </si>
  <si>
    <t>134</t>
  </si>
  <si>
    <t>783306809</t>
  </si>
  <si>
    <t>Odstranění nátěru ze zámečnických konstrukcí okartáčováním</t>
  </si>
  <si>
    <t>-43196494</t>
  </si>
  <si>
    <t>135</t>
  </si>
  <si>
    <t>783314101</t>
  </si>
  <si>
    <t>Základní jednonásobný syntetický nátěr zámečnických konstrukcí</t>
  </si>
  <si>
    <t>1766688731</t>
  </si>
  <si>
    <t>136</t>
  </si>
  <si>
    <t>783315101</t>
  </si>
  <si>
    <t>Mezinátěr jednonásobný syntetický standardní zámečnických konstrukcí</t>
  </si>
  <si>
    <t>-1567644853</t>
  </si>
  <si>
    <t>137</t>
  </si>
  <si>
    <t>783317101</t>
  </si>
  <si>
    <t>Krycí jednonásobný syntetický standardní nátěr zámečnických konstrukcí</t>
  </si>
  <si>
    <t>1631883006</t>
  </si>
  <si>
    <t>784</t>
  </si>
  <si>
    <t>Dokončovací práce - malby a tapety</t>
  </si>
  <si>
    <t>138</t>
  </si>
  <si>
    <t>784181101</t>
  </si>
  <si>
    <t>Základní akrylátová jednonásobná bezbarvá penetrace podkladu v místnostech v do 3,80 m</t>
  </si>
  <si>
    <t>1648492064</t>
  </si>
  <si>
    <t>"střešní výlezy" 1*4</t>
  </si>
  <si>
    <t>139</t>
  </si>
  <si>
    <t>784211121</t>
  </si>
  <si>
    <t>Dvojnásobné bílé malby ze směsí za mokra středně oděruvzdorných v místnostech v do 3,80 m</t>
  </si>
  <si>
    <t>-422895498</t>
  </si>
  <si>
    <t>789</t>
  </si>
  <si>
    <t>Povrchové úpravy ocelových konstrukcí a technologických zařízení</t>
  </si>
  <si>
    <t>140</t>
  </si>
  <si>
    <t>789212122</t>
  </si>
  <si>
    <t>Provedení otryskání členitých stupeň přípravy Sa 2 1/2</t>
  </si>
  <si>
    <t>-271482772</t>
  </si>
  <si>
    <t>141</t>
  </si>
  <si>
    <t>42118100</t>
  </si>
  <si>
    <t>materiál tryskací z křemičitanu hlinitého</t>
  </si>
  <si>
    <t>-585297776</t>
  </si>
  <si>
    <t>5,25*0,014 'Přepočtené koeficientem množství</t>
  </si>
  <si>
    <t>Pavilon - S3 - Rekonstrukce střechy ZŠ Maršovská, Teplice</t>
  </si>
  <si>
    <t>-1648510068</t>
  </si>
  <si>
    <t>1332627538</t>
  </si>
  <si>
    <t>85*0,03*1,1</t>
  </si>
  <si>
    <t>-1978077052</t>
  </si>
  <si>
    <t>514565476</t>
  </si>
  <si>
    <t>85*0,05</t>
  </si>
  <si>
    <t>1676164836</t>
  </si>
  <si>
    <t>85*0,001</t>
  </si>
  <si>
    <t>790929836</t>
  </si>
  <si>
    <t>85/200*2</t>
  </si>
  <si>
    <t>1480231150</t>
  </si>
  <si>
    <t>883534435</t>
  </si>
  <si>
    <t>85*0,02</t>
  </si>
  <si>
    <t>"střešní výlezy"(1,2*2+0,8*2)*0,5</t>
  </si>
  <si>
    <t>"vyrovnání atik"110,1*0,83</t>
  </si>
  <si>
    <t>629995101</t>
  </si>
  <si>
    <t>Očištění vnějších ploch tlakovou vodou</t>
  </si>
  <si>
    <t>131617604</t>
  </si>
  <si>
    <t>"Pavilon S3_zásobování_nezateplená střecha"36,3</t>
  </si>
  <si>
    <t>"pavilon S3"596,2</t>
  </si>
  <si>
    <t>"pavilon S3"645,1+51,2</t>
  </si>
  <si>
    <t>"vytažení u VZT"(1,9+0,9+0,5+0,5+0,9)*1,5</t>
  </si>
  <si>
    <t>"pavilon S3"3</t>
  </si>
  <si>
    <t>20,142*16 'Přepočtené koeficientem množství</t>
  </si>
  <si>
    <t>539049829</t>
  </si>
  <si>
    <t>0,416</t>
  </si>
  <si>
    <t>0,073+0,215+0,04+0,017+0,118+0,043+0,022+0,003+0,004+0,014+0,011+0,194+0,022+0,015+0,21+0,023+0,013+0,024</t>
  </si>
  <si>
    <t>12,21+4,058</t>
  </si>
  <si>
    <t>0,750+0,492</t>
  </si>
  <si>
    <t>0,184+0,018</t>
  </si>
  <si>
    <t>0,614+0,338</t>
  </si>
  <si>
    <t>33,6</t>
  </si>
  <si>
    <t>712300841</t>
  </si>
  <si>
    <t>Odstranění povlakové krytiny střech do 10° odškrabáním mechu s urovnáním povrchu a očištěním</t>
  </si>
  <si>
    <t>2132145498</t>
  </si>
  <si>
    <t>"Pavilon S3-kanalizace"7</t>
  </si>
  <si>
    <t>"pavilon S3"645,1+109*0,46+33,5</t>
  </si>
  <si>
    <t>"Zásobování u S3"3,7+6,2*0,3</t>
  </si>
  <si>
    <t>"viz. pol. 712311101"(736,575*0,35)/1000</t>
  </si>
  <si>
    <t>0,258*1,1 'Přepočtené koeficientem množství</t>
  </si>
  <si>
    <t>"Zásobování u S3"9</t>
  </si>
  <si>
    <t>712340834</t>
  </si>
  <si>
    <t>Příplatek k odstranění povlakové krytiny střech do 10° z pásů NAIP přitavených v plné ploše ZKD vrstvu</t>
  </si>
  <si>
    <t>1411181104</t>
  </si>
  <si>
    <t>736,575*1,3 'Přepočtené koeficientem množství</t>
  </si>
  <si>
    <t>712363115</t>
  </si>
  <si>
    <t>Provedení povlakové krytiny střech do 10° zaizolování prostupů kruhového průřezu D do 300 mm</t>
  </si>
  <si>
    <t>-1539722547</t>
  </si>
  <si>
    <t>712 20 002</t>
  </si>
  <si>
    <t>těsnící manžeta pro plochou střechu - prostup potrubí DN do 300 mm</t>
  </si>
  <si>
    <t>2015533965</t>
  </si>
  <si>
    <t>"u stávajících VZT hlavic"1</t>
  </si>
  <si>
    <t>712 20 003</t>
  </si>
  <si>
    <t>těsnící manžeta pro plochou střechu - prostup potrubí DN do 500 mm</t>
  </si>
  <si>
    <t>-818044203</t>
  </si>
  <si>
    <t>712363117</t>
  </si>
  <si>
    <t>Provedení povlakové krytiny střech do 10° zaizolování prostupů kruhového průřezu D přes 500 do 1000 mm</t>
  </si>
  <si>
    <t>-1869044594</t>
  </si>
  <si>
    <t>712 20 004</t>
  </si>
  <si>
    <t>těsnící manžeta pro plochou střechu - prostup potrubí DN do 600 mm</t>
  </si>
  <si>
    <t>1338154994</t>
  </si>
  <si>
    <t>"K03"124,3</t>
  </si>
  <si>
    <t>"K04"120</t>
  </si>
  <si>
    <t>"K01"122*0,45</t>
  </si>
  <si>
    <t>"atiky svisle"110,1*0,45</t>
  </si>
  <si>
    <t>"pavilon S3"645,1</t>
  </si>
  <si>
    <t>645,1*1,3 'Přepočtené koeficientem množství</t>
  </si>
  <si>
    <t>"pavilon S3_atika vodorovně"51,2</t>
  </si>
  <si>
    <t>111,23*1,3 'Přepočtené koeficientem množství</t>
  </si>
  <si>
    <t>"viz. položka 712391171"756,33</t>
  </si>
  <si>
    <t>756,33*1,3 'Přepočtené koeficientem množství</t>
  </si>
  <si>
    <t>7131331.RG</t>
  </si>
  <si>
    <t>Zaslepení otvoru stříkanou PUR pěnou</t>
  </si>
  <si>
    <t>-1313818050</t>
  </si>
  <si>
    <t>"pavilon S3_střešní větrání (fasáda)"18*2*0,019*0,5*1,10</t>
  </si>
  <si>
    <t>"ostatní"1,1</t>
  </si>
  <si>
    <t>"viz detail D.03_kolem vpusti"0,03*2</t>
  </si>
  <si>
    <t>"u vpustí_tl.2x80mm"1,5*1,5*2*2</t>
  </si>
  <si>
    <t>"pavilon S3_atika"108,5*0,4+51,1</t>
  </si>
  <si>
    <t>"atiky svisle"110,1*0,4</t>
  </si>
  <si>
    <t>"atika se shora"51,2</t>
  </si>
  <si>
    <t>44,04*1,1 'Přepočtené koeficientem množství</t>
  </si>
  <si>
    <t>-415728131</t>
  </si>
  <si>
    <t>"viz pol. 713141136 - atiky horní část"51,2*0,1*1,1</t>
  </si>
  <si>
    <t>"pavilon S3_tl. 100+80 mm"645,1</t>
  </si>
  <si>
    <t>"u vpustí_tl.2x80mm MW"1,5*1,5*2</t>
  </si>
  <si>
    <t>645,1*1,1 'Přepočtené koeficientem množství</t>
  </si>
  <si>
    <t>-1296844458</t>
  </si>
  <si>
    <t>"klín u atik a výlezu"124,3</t>
  </si>
  <si>
    <t>124,3*1,1 'Přepočtené koeficientem množství</t>
  </si>
  <si>
    <t>"odvětrávací komínky kanalizace"7*1</t>
  </si>
  <si>
    <t>"střešní potrubí"7*1</t>
  </si>
  <si>
    <t>"u vpustí"2*1</t>
  </si>
  <si>
    <t>"u Z01"7*1</t>
  </si>
  <si>
    <t>"vpust"2</t>
  </si>
  <si>
    <t>"nastavec"2</t>
  </si>
  <si>
    <t>"Z01"7</t>
  </si>
  <si>
    <t>200</t>
  </si>
  <si>
    <t>"viz pol. 741420001"200*0,62</t>
  </si>
  <si>
    <t>7*4</t>
  </si>
  <si>
    <t>170</t>
  </si>
  <si>
    <t>7513981.RG</t>
  </si>
  <si>
    <t>Uzavření otvorů kruhovou zátkou</t>
  </si>
  <si>
    <t>-482583293</t>
  </si>
  <si>
    <t>Poznámka k položce:_x000D_
včetně materiálu a montáže</t>
  </si>
  <si>
    <t>"zrušené odvětrávání střechy S3"18*2</t>
  </si>
  <si>
    <t>751398811</t>
  </si>
  <si>
    <t>Demontáž větrací mřížky D do 100 mm</t>
  </si>
  <si>
    <t>1112823507</t>
  </si>
  <si>
    <t>"pavilon S3_střešní větrání (fasáda)"18*2</t>
  </si>
  <si>
    <t>751510043</t>
  </si>
  <si>
    <t>Vzduchotechnické potrubí z pozinkovaného plechu kruhové spirálně vinutá trouba bez příruby D přes 200 do 300 mm</t>
  </si>
  <si>
    <t>"výměna vzt hlavic Z06" 1,5*2</t>
  </si>
  <si>
    <t>"u Z06"2</t>
  </si>
  <si>
    <t>751514763</t>
  </si>
  <si>
    <t>Montáž protidešťové stříšky nebo výfukové hlavice do plechového potrubí kruhové s přírubou D přes 200 do 300 mm</t>
  </si>
  <si>
    <t>1588918995</t>
  </si>
  <si>
    <t>"Z06" 2</t>
  </si>
  <si>
    <t>42981271</t>
  </si>
  <si>
    <t>výfuková hlavice Pz D 300mm</t>
  </si>
  <si>
    <t>-784655691</t>
  </si>
  <si>
    <t>"viz pol. 60515111"1,65</t>
  </si>
  <si>
    <t>"viz pol. 60512125"2,14</t>
  </si>
  <si>
    <t>"pavilon S3_u žlabů a vpustí"50</t>
  </si>
  <si>
    <t>"viz pol. 762341210"50*0,03</t>
  </si>
  <si>
    <t>1,5*1,1 'Přepočtené koeficientem množství</t>
  </si>
  <si>
    <t>"bednění atik"51,2</t>
  </si>
  <si>
    <t>"hranol u atik"(110,1/0,5)*0,5</t>
  </si>
  <si>
    <t>"nosný rošt výdřevy u žlabů a vpustí"(75,1/1,1)*0,6*2*1,1</t>
  </si>
  <si>
    <t>"hranol u atik"(110,1/0,5)*0,5*0,008*1,1</t>
  </si>
  <si>
    <t>"nosný rošt výdřevy u žlabů a vpustí"(75,1*0,1*0,1)*1,3</t>
  </si>
  <si>
    <t>1,945*1,1 'Přepočtené koeficientem množství</t>
  </si>
  <si>
    <t>"Výdřeva vpustí a střešních žlabů"75,1</t>
  </si>
  <si>
    <t>"nosný rošt výdřevy u žlabů a vpustí"(75,1/1,1)*0,6*2</t>
  </si>
  <si>
    <t>764001801</t>
  </si>
  <si>
    <t>Demontáž podkladního plechu do suti</t>
  </si>
  <si>
    <t>2022808519</t>
  </si>
  <si>
    <t>"pavilon S3_atika"110,1</t>
  </si>
  <si>
    <t>764002801</t>
  </si>
  <si>
    <t>Demontáž závětrné lišty do suti</t>
  </si>
  <si>
    <t>1869532134</t>
  </si>
  <si>
    <t>"pavilon S3_uzásobování (nezateplená střecha)"13</t>
  </si>
  <si>
    <t>"pavilon S3"1</t>
  </si>
  <si>
    <t>764002841</t>
  </si>
  <si>
    <t>Demontáž oplechování horních ploch zdí a nadezdívek do suti</t>
  </si>
  <si>
    <t>-1882417589</t>
  </si>
  <si>
    <t>764002871</t>
  </si>
  <si>
    <t>Demontáž lemování zdí do suti</t>
  </si>
  <si>
    <t>1824639886</t>
  </si>
  <si>
    <t>764004801</t>
  </si>
  <si>
    <t>Demontáž podokapního žlabu do suti</t>
  </si>
  <si>
    <t>405263187</t>
  </si>
  <si>
    <t>"pavilon S3_u zásobování"5</t>
  </si>
  <si>
    <t>764004861</t>
  </si>
  <si>
    <t>Demontáž svodu do suti</t>
  </si>
  <si>
    <t>89643906</t>
  </si>
  <si>
    <t>"pavilon S3_u zásobování"6</t>
  </si>
  <si>
    <t>764212403</t>
  </si>
  <si>
    <t>Oplechování závětrnou lištou z Pz plechu rš 250 mm</t>
  </si>
  <si>
    <t>-1559535354</t>
  </si>
  <si>
    <t>"K10"13</t>
  </si>
  <si>
    <t>764212662</t>
  </si>
  <si>
    <t>Oplechování rovné okapové hrany z Pz s povrchovou úpravou rš 200 mm</t>
  </si>
  <si>
    <t>326031743</t>
  </si>
  <si>
    <t>"K09"6,8</t>
  </si>
  <si>
    <t>764311603</t>
  </si>
  <si>
    <t>Lemování rovných zdí z Pz s povrchovou úpravou rš 250 mm</t>
  </si>
  <si>
    <t>791253167</t>
  </si>
  <si>
    <t>"K05"6,9</t>
  </si>
  <si>
    <t>764511602</t>
  </si>
  <si>
    <t>Žlab podokapní půlkruhový z Pz s povrchovou úpravou rš 330 mm</t>
  </si>
  <si>
    <t>-1107004625</t>
  </si>
  <si>
    <t>"K02"6,8</t>
  </si>
  <si>
    <t>764511643</t>
  </si>
  <si>
    <t>Kotlík oválný (trychtýřový) pro podokapní žlaby z Pz s povrchovou úpravou 330/120 mm</t>
  </si>
  <si>
    <t>-684052318</t>
  </si>
  <si>
    <t>"K02"1</t>
  </si>
  <si>
    <t>764518422</t>
  </si>
  <si>
    <t>Svody kruhové včetně objímek, kolen, odskoků z Pz plechu průměru 100 mm</t>
  </si>
  <si>
    <t>-702667607</t>
  </si>
  <si>
    <t>"K08"6</t>
  </si>
  <si>
    <t>766 21.RG</t>
  </si>
  <si>
    <t xml:space="preserve">výlez na střechu 1200 x 800 mm </t>
  </si>
  <si>
    <t>-1624947014</t>
  </si>
  <si>
    <t>-2120274980</t>
  </si>
  <si>
    <t>713369610</t>
  </si>
  <si>
    <t>-607718799</t>
  </si>
  <si>
    <t>1914053337</t>
  </si>
  <si>
    <t>-1590342758</t>
  </si>
  <si>
    <t>1089779963</t>
  </si>
  <si>
    <t>1600737004</t>
  </si>
  <si>
    <t>728071634</t>
  </si>
  <si>
    <t>ks</t>
  </si>
  <si>
    <t>1500814566</t>
  </si>
  <si>
    <t>-1285022963</t>
  </si>
  <si>
    <t>-156035536</t>
  </si>
  <si>
    <t>"stávající prvky u okapů " 1</t>
  </si>
  <si>
    <t>"ostatní" 4</t>
  </si>
  <si>
    <t>142</t>
  </si>
  <si>
    <t>143</t>
  </si>
  <si>
    <t>144</t>
  </si>
  <si>
    <t>145</t>
  </si>
  <si>
    <t>146</t>
  </si>
  <si>
    <t>147</t>
  </si>
  <si>
    <t>"střešní výlezy" 4</t>
  </si>
  <si>
    <t>148</t>
  </si>
  <si>
    <t>149</t>
  </si>
  <si>
    <t>150</t>
  </si>
  <si>
    <t>5*0,014 'Přepočtené koeficientem množství</t>
  </si>
  <si>
    <t>Pavilon - U1 - Rekonstrukce střechy ZŠ Maršovská, Teplice</t>
  </si>
  <si>
    <t>-1570999915</t>
  </si>
  <si>
    <t>1919923551</t>
  </si>
  <si>
    <t>70*0,03*1,1</t>
  </si>
  <si>
    <t>2079828179</t>
  </si>
  <si>
    <t>-1654832989</t>
  </si>
  <si>
    <t>70*0,05</t>
  </si>
  <si>
    <t>1560170239</t>
  </si>
  <si>
    <t>70*0,001</t>
  </si>
  <si>
    <t>596050470</t>
  </si>
  <si>
    <t>70/200*2</t>
  </si>
  <si>
    <t>-1648677499</t>
  </si>
  <si>
    <t>-21231055</t>
  </si>
  <si>
    <t>70*0,02</t>
  </si>
  <si>
    <t>"střešní výlez"(1*2+1,35*2)*0,5</t>
  </si>
  <si>
    <t>"vyrovnání atik"109,7*0,83</t>
  </si>
  <si>
    <t>"pavilon U1.1"544,7</t>
  </si>
  <si>
    <t>"Pavilon U1.1"581,5+69,8</t>
  </si>
  <si>
    <t>"atiky svisle"109,7*0,45</t>
  </si>
  <si>
    <t>"vytažení u VZT"1,5*1,5</t>
  </si>
  <si>
    <t>"Pavilon U1.1"3</t>
  </si>
  <si>
    <t>"střešní výlez" (1*2+1,35*2)*0,5</t>
  </si>
  <si>
    <t>24,812*16 'Přepočtené koeficientem množství</t>
  </si>
  <si>
    <t>50093670</t>
  </si>
  <si>
    <t>0,489</t>
  </si>
  <si>
    <t>0,001+0,092+0,04+0,021+0,115+0,043+0,022+0,003+0,015</t>
  </si>
  <si>
    <t>11,28</t>
  </si>
  <si>
    <t>0,57+0,255</t>
  </si>
  <si>
    <t>0,184+2,529+0,351+0,008</t>
  </si>
  <si>
    <t>0,338+8,158+0,214+0,085</t>
  </si>
  <si>
    <t>"atika"109,7*0,8</t>
  </si>
  <si>
    <t>712 101</t>
  </si>
  <si>
    <t>Prostup instalací střechou (kabely, napojení klimatizačních jednotek) (Z04a)</t>
  </si>
  <si>
    <t>1494777383</t>
  </si>
  <si>
    <t>Poznámka k položce:_x000D_
Prostup s izolační manžetou _x000D_
Součástí prostupu je izolační vložka_x000D_
včetně montáže_x000D_
viz výpis zámečnických výrobků Z04a</t>
  </si>
  <si>
    <t>"Z04a"1</t>
  </si>
  <si>
    <t>"Pavilon U1.1-kanalizace"3</t>
  </si>
  <si>
    <t>"pavilon U1.1_atika"109,7</t>
  </si>
  <si>
    <t>"rohové poplastované profily"119,8+4,5</t>
  </si>
  <si>
    <t>"Pavilon U1.1"581,5+104,1*0,46+52</t>
  </si>
  <si>
    <t>"viz. pol. 712311101"(683,661*0,35)/1000</t>
  </si>
  <si>
    <t>0,239*1,1 'Přepočtené koeficientem množství</t>
  </si>
  <si>
    <t>683,661*1,3 'Přepočtené koeficientem množství</t>
  </si>
  <si>
    <t>"K03"119,8</t>
  </si>
  <si>
    <t>"K04"114</t>
  </si>
  <si>
    <t>"K01"120*0,45</t>
  </si>
  <si>
    <t>"Pavilon U1.1"581,5</t>
  </si>
  <si>
    <t>581,5*1,3 'Přepočtené koeficientem množství</t>
  </si>
  <si>
    <t>"Pavilon U1.1_atika vodorovně"69,8</t>
  </si>
  <si>
    <t>124,85*1,3 'Přepočtené koeficientem množství</t>
  </si>
  <si>
    <t>"viz. položka 712391171"705,585</t>
  </si>
  <si>
    <t>705,585*1,3 'Přepočtené koeficientem množství</t>
  </si>
  <si>
    <t>"ostatni"1,06</t>
  </si>
  <si>
    <t>"pavilon U1.1_tl. 60 mm"644,5</t>
  </si>
  <si>
    <t>"Pavilon U1.1_tl. 100 mm"581,5*1,05</t>
  </si>
  <si>
    <t>"pavilon U1.1_atika"109,7*0,3</t>
  </si>
  <si>
    <t>"atiky svisle"109,7*0,4</t>
  </si>
  <si>
    <t>"atika ze shora"69,8</t>
  </si>
  <si>
    <t>43,88*1,1 'Přepočtené koeficientem množství</t>
  </si>
  <si>
    <t>-2084005329</t>
  </si>
  <si>
    <t>"atika ze shora"69,8*0,1*1,1</t>
  </si>
  <si>
    <t>"Pavilon U1.1_tl. 100+80 mm"581,5</t>
  </si>
  <si>
    <t>581,5*1,1 'Přepočtené koeficientem množství</t>
  </si>
  <si>
    <t>1376789897</t>
  </si>
  <si>
    <t>"klín u atik a výlezu"119,8</t>
  </si>
  <si>
    <t>119,8*1,1 'Přepočtené koeficientem množství</t>
  </si>
  <si>
    <t>"atikové klíny"100</t>
  </si>
  <si>
    <t>"odvětrávací komínky kanalizace"3*1</t>
  </si>
  <si>
    <t>"střešní potrubí"3*1</t>
  </si>
  <si>
    <t>"u Z01"3*1</t>
  </si>
  <si>
    <t>"Z01"3</t>
  </si>
  <si>
    <t>"Z03a" 2</t>
  </si>
  <si>
    <t>"stávající kabely"2</t>
  </si>
  <si>
    <t>185</t>
  </si>
  <si>
    <t>4*8,5</t>
  </si>
  <si>
    <t>"viz pol. 60515111"1,368</t>
  </si>
  <si>
    <t>"viz pol. 60512125"14,028</t>
  </si>
  <si>
    <t>"pavilon U1.1_u žlabů a vpustí"38</t>
  </si>
  <si>
    <t>"viz pol. 762341210"38*0,03</t>
  </si>
  <si>
    <t>1,14*1,2 'Přepočtené koeficientem množství</t>
  </si>
  <si>
    <t>"bednění atik"69,8</t>
  </si>
  <si>
    <t>"hranol u atik"(109,7/0,5)*0,5</t>
  </si>
  <si>
    <t>"nosný rošt výdřevy u žlabů a vpustí"(38,9/1,1)*0,6*2*1,1</t>
  </si>
  <si>
    <t>"hranol u atik"(832/0,5)*0,5*0,008*1,1</t>
  </si>
  <si>
    <t>"nosný rošt výdřevy u žlabů a vpustí"(336*0,1*0,1)*1,3</t>
  </si>
  <si>
    <t>11,69*1,2 'Přepočtené koeficientem množství</t>
  </si>
  <si>
    <t>"bednění atik"68,9</t>
  </si>
  <si>
    <t>"Výdřeva vpustí a střešních žlabů"38,9</t>
  </si>
  <si>
    <t>"nosný rošt výdřevy u žlabů a vpustí"(38,9/1,1)*0,6*2</t>
  </si>
  <si>
    <t>"pavilon U1.1"1</t>
  </si>
  <si>
    <t>"Z02"1</t>
  </si>
  <si>
    <t>766 20 0.RG</t>
  </si>
  <si>
    <t xml:space="preserve">výlez na střechu 1350 x 1000 mm </t>
  </si>
  <si>
    <t>969392693</t>
  </si>
  <si>
    <t>1228442392</t>
  </si>
  <si>
    <t>1446819396</t>
  </si>
  <si>
    <t>1234015594</t>
  </si>
  <si>
    <t>-722241079</t>
  </si>
  <si>
    <t>659696773</t>
  </si>
  <si>
    <t>-815590497</t>
  </si>
  <si>
    <t>293564414</t>
  </si>
  <si>
    <t>-613811373</t>
  </si>
  <si>
    <t>-1994476079</t>
  </si>
  <si>
    <t>1769721837</t>
  </si>
  <si>
    <t>-1358589463</t>
  </si>
  <si>
    <t>"stožár Z04"0,5*2,5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</si>
</sst>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52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1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18"/>
      <c r="BE5" s="208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3" t="s">
        <v>17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18"/>
      <c r="BE6" s="209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9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9"/>
      <c r="BS8" s="15" t="s">
        <v>6</v>
      </c>
    </row>
    <row r="9" spans="1:74" ht="14.45" customHeight="1">
      <c r="B9" s="18"/>
      <c r="AR9" s="18"/>
      <c r="BE9" s="209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09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E11" s="209"/>
      <c r="BS11" s="15" t="s">
        <v>6</v>
      </c>
    </row>
    <row r="12" spans="1:74" ht="6.95" customHeight="1">
      <c r="B12" s="18"/>
      <c r="AR12" s="18"/>
      <c r="BE12" s="209"/>
      <c r="BS12" s="15" t="s">
        <v>6</v>
      </c>
    </row>
    <row r="13" spans="1:74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209"/>
      <c r="BS13" s="15" t="s">
        <v>6</v>
      </c>
    </row>
    <row r="14" spans="1:74" ht="12.75">
      <c r="B14" s="18"/>
      <c r="E14" s="214" t="s">
        <v>30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5" t="s">
        <v>28</v>
      </c>
      <c r="AN14" s="27" t="s">
        <v>30</v>
      </c>
      <c r="AR14" s="18"/>
      <c r="BE14" s="209"/>
      <c r="BS14" s="15" t="s">
        <v>6</v>
      </c>
    </row>
    <row r="15" spans="1:74" ht="6.95" customHeight="1">
      <c r="B15" s="18"/>
      <c r="AR15" s="18"/>
      <c r="BE15" s="209"/>
      <c r="BS15" s="15" t="s">
        <v>4</v>
      </c>
    </row>
    <row r="16" spans="1:74" ht="12" customHeight="1">
      <c r="B16" s="18"/>
      <c r="D16" s="25" t="s">
        <v>31</v>
      </c>
      <c r="AK16" s="25" t="s">
        <v>25</v>
      </c>
      <c r="AN16" s="23" t="s">
        <v>1</v>
      </c>
      <c r="AR16" s="18"/>
      <c r="BE16" s="209"/>
      <c r="BS16" s="15" t="s">
        <v>4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1</v>
      </c>
      <c r="AR17" s="18"/>
      <c r="BE17" s="209"/>
      <c r="BS17" s="15" t="s">
        <v>33</v>
      </c>
    </row>
    <row r="18" spans="2:71" ht="6.95" customHeight="1">
      <c r="B18" s="18"/>
      <c r="AR18" s="18"/>
      <c r="BE18" s="209"/>
      <c r="BS18" s="15" t="s">
        <v>6</v>
      </c>
    </row>
    <row r="19" spans="2:71" ht="12" customHeight="1">
      <c r="B19" s="18"/>
      <c r="D19" s="25" t="s">
        <v>34</v>
      </c>
      <c r="AK19" s="25" t="s">
        <v>25</v>
      </c>
      <c r="AN19" s="23" t="s">
        <v>35</v>
      </c>
      <c r="AR19" s="18"/>
      <c r="BE19" s="209"/>
      <c r="BS19" s="15" t="s">
        <v>6</v>
      </c>
    </row>
    <row r="20" spans="2:71" ht="18.399999999999999" customHeight="1">
      <c r="B20" s="18"/>
      <c r="E20" s="23" t="s">
        <v>36</v>
      </c>
      <c r="AK20" s="25" t="s">
        <v>28</v>
      </c>
      <c r="AN20" s="23" t="s">
        <v>37</v>
      </c>
      <c r="AR20" s="18"/>
      <c r="BE20" s="209"/>
      <c r="BS20" s="15" t="s">
        <v>33</v>
      </c>
    </row>
    <row r="21" spans="2:71" ht="6.95" customHeight="1">
      <c r="B21" s="18"/>
      <c r="AR21" s="18"/>
      <c r="BE21" s="209"/>
    </row>
    <row r="22" spans="2:71" ht="12" customHeight="1">
      <c r="B22" s="18"/>
      <c r="D22" s="25" t="s">
        <v>38</v>
      </c>
      <c r="AR22" s="18"/>
      <c r="BE22" s="209"/>
    </row>
    <row r="23" spans="2:71" ht="16.5" customHeight="1">
      <c r="B23" s="18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8"/>
      <c r="BE23" s="209"/>
    </row>
    <row r="24" spans="2:71" ht="6.95" customHeight="1">
      <c r="B24" s="18"/>
      <c r="AR24" s="18"/>
      <c r="BE24" s="20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9"/>
    </row>
    <row r="26" spans="2:71" s="1" customFormat="1" ht="25.9" customHeight="1">
      <c r="B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0</v>
      </c>
      <c r="AL26" s="218"/>
      <c r="AM26" s="218"/>
      <c r="AN26" s="218"/>
      <c r="AO26" s="218"/>
      <c r="AR26" s="30"/>
      <c r="BE26" s="209"/>
    </row>
    <row r="27" spans="2:71" s="1" customFormat="1" ht="6.95" customHeight="1">
      <c r="B27" s="30"/>
      <c r="AR27" s="30"/>
      <c r="BE27" s="209"/>
    </row>
    <row r="28" spans="2:71" s="1" customFormat="1" ht="12.75">
      <c r="B28" s="30"/>
      <c r="L28" s="219" t="s">
        <v>40</v>
      </c>
      <c r="M28" s="219"/>
      <c r="N28" s="219"/>
      <c r="O28" s="219"/>
      <c r="P28" s="219"/>
      <c r="W28" s="219" t="s">
        <v>41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42</v>
      </c>
      <c r="AL28" s="219"/>
      <c r="AM28" s="219"/>
      <c r="AN28" s="219"/>
      <c r="AO28" s="219"/>
      <c r="AR28" s="30"/>
      <c r="BE28" s="209"/>
    </row>
    <row r="29" spans="2:71" s="2" customFormat="1" ht="14.45" customHeight="1">
      <c r="B29" s="34"/>
      <c r="D29" s="25" t="s">
        <v>43</v>
      </c>
      <c r="F29" s="25" t="s">
        <v>44</v>
      </c>
      <c r="L29" s="222">
        <v>0.21</v>
      </c>
      <c r="M29" s="221"/>
      <c r="N29" s="221"/>
      <c r="O29" s="221"/>
      <c r="P29" s="221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ROUND(AV94, 2)</f>
        <v>0</v>
      </c>
      <c r="AL29" s="221"/>
      <c r="AM29" s="221"/>
      <c r="AN29" s="221"/>
      <c r="AO29" s="221"/>
      <c r="AR29" s="34"/>
      <c r="BE29" s="210"/>
    </row>
    <row r="30" spans="2:71" s="2" customFormat="1" ht="14.45" customHeight="1">
      <c r="B30" s="34"/>
      <c r="F30" s="25" t="s">
        <v>45</v>
      </c>
      <c r="L30" s="222">
        <v>0.12</v>
      </c>
      <c r="M30" s="221"/>
      <c r="N30" s="221"/>
      <c r="O30" s="221"/>
      <c r="P30" s="221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ROUND(AW94, 2)</f>
        <v>0</v>
      </c>
      <c r="AL30" s="221"/>
      <c r="AM30" s="221"/>
      <c r="AN30" s="221"/>
      <c r="AO30" s="221"/>
      <c r="AR30" s="34"/>
      <c r="BE30" s="210"/>
    </row>
    <row r="31" spans="2:71" s="2" customFormat="1" ht="14.45" hidden="1" customHeight="1">
      <c r="B31" s="34"/>
      <c r="F31" s="25" t="s">
        <v>46</v>
      </c>
      <c r="L31" s="222">
        <v>0.21</v>
      </c>
      <c r="M31" s="221"/>
      <c r="N31" s="221"/>
      <c r="O31" s="221"/>
      <c r="P31" s="221"/>
      <c r="W31" s="220">
        <f>ROUND(BB94,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4"/>
      <c r="BE31" s="210"/>
    </row>
    <row r="32" spans="2:71" s="2" customFormat="1" ht="14.45" hidden="1" customHeight="1">
      <c r="B32" s="34"/>
      <c r="F32" s="25" t="s">
        <v>47</v>
      </c>
      <c r="L32" s="222">
        <v>0.12</v>
      </c>
      <c r="M32" s="221"/>
      <c r="N32" s="221"/>
      <c r="O32" s="221"/>
      <c r="P32" s="221"/>
      <c r="W32" s="220">
        <f>ROUND(BC94,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4"/>
      <c r="BE32" s="210"/>
    </row>
    <row r="33" spans="2:57" s="2" customFormat="1" ht="14.45" hidden="1" customHeight="1">
      <c r="B33" s="34"/>
      <c r="F33" s="25" t="s">
        <v>48</v>
      </c>
      <c r="L33" s="222">
        <v>0</v>
      </c>
      <c r="M33" s="221"/>
      <c r="N33" s="221"/>
      <c r="O33" s="221"/>
      <c r="P33" s="221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4"/>
      <c r="BE33" s="210"/>
    </row>
    <row r="34" spans="2:57" s="1" customFormat="1" ht="6.95" customHeight="1">
      <c r="B34" s="30"/>
      <c r="AR34" s="30"/>
      <c r="BE34" s="209"/>
    </row>
    <row r="35" spans="2:57" s="1" customFormat="1" ht="25.9" customHeight="1"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26" t="s">
        <v>51</v>
      </c>
      <c r="Y35" s="224"/>
      <c r="Z35" s="224"/>
      <c r="AA35" s="224"/>
      <c r="AB35" s="224"/>
      <c r="AC35" s="37"/>
      <c r="AD35" s="37"/>
      <c r="AE35" s="37"/>
      <c r="AF35" s="37"/>
      <c r="AG35" s="37"/>
      <c r="AH35" s="37"/>
      <c r="AI35" s="37"/>
      <c r="AJ35" s="37"/>
      <c r="AK35" s="223">
        <f>SUM(AK26:AK33)</f>
        <v>0</v>
      </c>
      <c r="AL35" s="224"/>
      <c r="AM35" s="224"/>
      <c r="AN35" s="224"/>
      <c r="AO35" s="22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54</v>
      </c>
      <c r="AI60" s="32"/>
      <c r="AJ60" s="32"/>
      <c r="AK60" s="32"/>
      <c r="AL60" s="32"/>
      <c r="AM60" s="41" t="s">
        <v>55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54</v>
      </c>
      <c r="AI75" s="32"/>
      <c r="AJ75" s="32"/>
      <c r="AK75" s="32"/>
      <c r="AL75" s="32"/>
      <c r="AM75" s="41" t="s">
        <v>55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58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RG_24069</v>
      </c>
      <c r="AR84" s="46"/>
    </row>
    <row r="85" spans="1:91" s="4" customFormat="1" ht="36.950000000000003" customHeight="1">
      <c r="B85" s="47"/>
      <c r="C85" s="48" t="s">
        <v>16</v>
      </c>
      <c r="L85" s="185" t="str">
        <f>K6</f>
        <v>ZŠ Maršovská_pavilony MVD3, S3 a U1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Maršovská 1575/2, 415 01 Teplice – Trnovany</v>
      </c>
      <c r="AI87" s="25" t="s">
        <v>22</v>
      </c>
      <c r="AM87" s="187" t="str">
        <f>IF(AN8= "","",AN8)</f>
        <v>25. 2. 2026</v>
      </c>
      <c r="AN87" s="18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Statutární město Teplice</v>
      </c>
      <c r="AI89" s="25" t="s">
        <v>31</v>
      </c>
      <c r="AM89" s="192" t="str">
        <f>IF(E17="","",E17)</f>
        <v xml:space="preserve"> </v>
      </c>
      <c r="AN89" s="193"/>
      <c r="AO89" s="193"/>
      <c r="AP89" s="193"/>
      <c r="AR89" s="30"/>
      <c r="AS89" s="188" t="s">
        <v>59</v>
      </c>
      <c r="AT89" s="18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29</v>
      </c>
      <c r="L90" s="3" t="str">
        <f>IF(E14= "Vyplň údaj","",E14)</f>
        <v/>
      </c>
      <c r="AI90" s="25" t="s">
        <v>34</v>
      </c>
      <c r="AM90" s="192" t="str">
        <f>IF(E20="","",E20)</f>
        <v>RotaGroup a.s.</v>
      </c>
      <c r="AN90" s="193"/>
      <c r="AO90" s="193"/>
      <c r="AP90" s="193"/>
      <c r="AR90" s="30"/>
      <c r="AS90" s="190"/>
      <c r="AT90" s="191"/>
      <c r="BD90" s="54"/>
    </row>
    <row r="91" spans="1:91" s="1" customFormat="1" ht="10.9" customHeight="1">
      <c r="B91" s="30"/>
      <c r="AR91" s="30"/>
      <c r="AS91" s="190"/>
      <c r="AT91" s="191"/>
      <c r="BD91" s="54"/>
    </row>
    <row r="92" spans="1:91" s="1" customFormat="1" ht="29.25" customHeight="1">
      <c r="B92" s="30"/>
      <c r="C92" s="194" t="s">
        <v>60</v>
      </c>
      <c r="D92" s="195"/>
      <c r="E92" s="195"/>
      <c r="F92" s="195"/>
      <c r="G92" s="195"/>
      <c r="H92" s="55"/>
      <c r="I92" s="197" t="s">
        <v>61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62</v>
      </c>
      <c r="AH92" s="195"/>
      <c r="AI92" s="195"/>
      <c r="AJ92" s="195"/>
      <c r="AK92" s="195"/>
      <c r="AL92" s="195"/>
      <c r="AM92" s="195"/>
      <c r="AN92" s="197" t="s">
        <v>63</v>
      </c>
      <c r="AO92" s="195"/>
      <c r="AP92" s="198"/>
      <c r="AQ92" s="56" t="s">
        <v>64</v>
      </c>
      <c r="AR92" s="30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77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6">
        <f>ROUND(AG95+AG98+AG101,2)</f>
        <v>0</v>
      </c>
      <c r="AH94" s="206"/>
      <c r="AI94" s="206"/>
      <c r="AJ94" s="206"/>
      <c r="AK94" s="206"/>
      <c r="AL94" s="206"/>
      <c r="AM94" s="206"/>
      <c r="AN94" s="207">
        <f t="shared" ref="AN94:AN103" si="0">SUM(AG94,AT94)</f>
        <v>0</v>
      </c>
      <c r="AO94" s="207"/>
      <c r="AP94" s="207"/>
      <c r="AQ94" s="65" t="s">
        <v>1</v>
      </c>
      <c r="AR94" s="61"/>
      <c r="AS94" s="66">
        <f>ROUND(AS95+AS98+AS101,2)</f>
        <v>0</v>
      </c>
      <c r="AT94" s="67">
        <f t="shared" ref="AT94:AT103" si="1">ROUND(SUM(AV94:AW94),2)</f>
        <v>0</v>
      </c>
      <c r="AU94" s="68">
        <f>ROUND(AU95+AU98+AU101,5)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ROUND(AZ95+AZ98+AZ101,2)</f>
        <v>0</v>
      </c>
      <c r="BA94" s="67">
        <f>ROUND(BA95+BA98+BA101,2)</f>
        <v>0</v>
      </c>
      <c r="BB94" s="67">
        <f>ROUND(BB95+BB98+BB101,2)</f>
        <v>0</v>
      </c>
      <c r="BC94" s="67">
        <f>ROUND(BC95+BC98+BC101,2)</f>
        <v>0</v>
      </c>
      <c r="BD94" s="69">
        <f>ROUND(BD95+BD98+BD101,2)</f>
        <v>0</v>
      </c>
      <c r="BS94" s="70" t="s">
        <v>78</v>
      </c>
      <c r="BT94" s="70" t="s">
        <v>79</v>
      </c>
      <c r="BU94" s="71" t="s">
        <v>80</v>
      </c>
      <c r="BV94" s="70" t="s">
        <v>81</v>
      </c>
      <c r="BW94" s="70" t="s">
        <v>5</v>
      </c>
      <c r="BX94" s="70" t="s">
        <v>82</v>
      </c>
      <c r="CL94" s="70" t="s">
        <v>1</v>
      </c>
    </row>
    <row r="95" spans="1:91" s="6" customFormat="1" ht="24.75" customHeight="1">
      <c r="B95" s="72"/>
      <c r="C95" s="73"/>
      <c r="D95" s="202" t="s">
        <v>83</v>
      </c>
      <c r="E95" s="202"/>
      <c r="F95" s="202"/>
      <c r="G95" s="202"/>
      <c r="H95" s="202"/>
      <c r="I95" s="74"/>
      <c r="J95" s="202" t="s">
        <v>84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199">
        <f>ROUND(SUM(AG96:AG97),2)</f>
        <v>0</v>
      </c>
      <c r="AH95" s="200"/>
      <c r="AI95" s="200"/>
      <c r="AJ95" s="200"/>
      <c r="AK95" s="200"/>
      <c r="AL95" s="200"/>
      <c r="AM95" s="200"/>
      <c r="AN95" s="201">
        <f t="shared" si="0"/>
        <v>0</v>
      </c>
      <c r="AO95" s="200"/>
      <c r="AP95" s="200"/>
      <c r="AQ95" s="75" t="s">
        <v>85</v>
      </c>
      <c r="AR95" s="72"/>
      <c r="AS95" s="76">
        <f>ROUND(SUM(AS96:AS97),2)</f>
        <v>0</v>
      </c>
      <c r="AT95" s="77">
        <f t="shared" si="1"/>
        <v>0</v>
      </c>
      <c r="AU95" s="78">
        <f>ROUND(SUM(AU96:AU97),5)</f>
        <v>0</v>
      </c>
      <c r="AV95" s="77">
        <f>ROUND(AZ95*L29,2)</f>
        <v>0</v>
      </c>
      <c r="AW95" s="77">
        <f>ROUND(BA95*L30,2)</f>
        <v>0</v>
      </c>
      <c r="AX95" s="77">
        <f>ROUND(BB95*L29,2)</f>
        <v>0</v>
      </c>
      <c r="AY95" s="77">
        <f>ROUND(BC95*L30,2)</f>
        <v>0</v>
      </c>
      <c r="AZ95" s="77">
        <f>ROUND(SUM(AZ96:AZ97),2)</f>
        <v>0</v>
      </c>
      <c r="BA95" s="77">
        <f>ROUND(SUM(BA96:BA97),2)</f>
        <v>0</v>
      </c>
      <c r="BB95" s="77">
        <f>ROUND(SUM(BB96:BB97),2)</f>
        <v>0</v>
      </c>
      <c r="BC95" s="77">
        <f>ROUND(SUM(BC96:BC97),2)</f>
        <v>0</v>
      </c>
      <c r="BD95" s="79">
        <f>ROUND(SUM(BD96:BD97),2)</f>
        <v>0</v>
      </c>
      <c r="BS95" s="80" t="s">
        <v>78</v>
      </c>
      <c r="BT95" s="80" t="s">
        <v>86</v>
      </c>
      <c r="BU95" s="80" t="s">
        <v>80</v>
      </c>
      <c r="BV95" s="80" t="s">
        <v>81</v>
      </c>
      <c r="BW95" s="80" t="s">
        <v>87</v>
      </c>
      <c r="BX95" s="80" t="s">
        <v>5</v>
      </c>
      <c r="CL95" s="80" t="s">
        <v>1</v>
      </c>
      <c r="CM95" s="80" t="s">
        <v>88</v>
      </c>
    </row>
    <row r="96" spans="1:91" s="3" customFormat="1" ht="16.5" customHeight="1">
      <c r="A96" s="81" t="s">
        <v>89</v>
      </c>
      <c r="B96" s="46"/>
      <c r="C96" s="9"/>
      <c r="D96" s="9"/>
      <c r="E96" s="205" t="s">
        <v>90</v>
      </c>
      <c r="F96" s="205"/>
      <c r="G96" s="205"/>
      <c r="H96" s="205"/>
      <c r="I96" s="205"/>
      <c r="J96" s="9"/>
      <c r="K96" s="205" t="s">
        <v>91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'MVD3 - Ostatní náklady'!J32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82" t="s">
        <v>92</v>
      </c>
      <c r="AR96" s="46"/>
      <c r="AS96" s="83">
        <v>0</v>
      </c>
      <c r="AT96" s="84">
        <f t="shared" si="1"/>
        <v>0</v>
      </c>
      <c r="AU96" s="85">
        <f>'MVD3 - Ostatní náklady'!P126</f>
        <v>0</v>
      </c>
      <c r="AV96" s="84">
        <f>'MVD3 - Ostatní náklady'!J35</f>
        <v>0</v>
      </c>
      <c r="AW96" s="84">
        <f>'MVD3 - Ostatní náklady'!J36</f>
        <v>0</v>
      </c>
      <c r="AX96" s="84">
        <f>'MVD3 - Ostatní náklady'!J37</f>
        <v>0</v>
      </c>
      <c r="AY96" s="84">
        <f>'MVD3 - Ostatní náklady'!J38</f>
        <v>0</v>
      </c>
      <c r="AZ96" s="84">
        <f>'MVD3 - Ostatní náklady'!F35</f>
        <v>0</v>
      </c>
      <c r="BA96" s="84">
        <f>'MVD3 - Ostatní náklady'!F36</f>
        <v>0</v>
      </c>
      <c r="BB96" s="84">
        <f>'MVD3 - Ostatní náklady'!F37</f>
        <v>0</v>
      </c>
      <c r="BC96" s="84">
        <f>'MVD3 - Ostatní náklady'!F38</f>
        <v>0</v>
      </c>
      <c r="BD96" s="86">
        <f>'MVD3 - Ostatní náklady'!F39</f>
        <v>0</v>
      </c>
      <c r="BT96" s="23" t="s">
        <v>88</v>
      </c>
      <c r="BV96" s="23" t="s">
        <v>81</v>
      </c>
      <c r="BW96" s="23" t="s">
        <v>93</v>
      </c>
      <c r="BX96" s="23" t="s">
        <v>87</v>
      </c>
      <c r="CL96" s="23" t="s">
        <v>1</v>
      </c>
    </row>
    <row r="97" spans="1:91" s="3" customFormat="1" ht="16.5" customHeight="1">
      <c r="A97" s="81" t="s">
        <v>89</v>
      </c>
      <c r="B97" s="46"/>
      <c r="C97" s="9"/>
      <c r="D97" s="9"/>
      <c r="E97" s="205" t="s">
        <v>94</v>
      </c>
      <c r="F97" s="205"/>
      <c r="G97" s="205"/>
      <c r="H97" s="205"/>
      <c r="I97" s="205"/>
      <c r="J97" s="9"/>
      <c r="K97" s="205" t="s">
        <v>95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3">
        <f>'MVD3 - Stavební úpravy'!J32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82" t="s">
        <v>92</v>
      </c>
      <c r="AR97" s="46"/>
      <c r="AS97" s="83">
        <v>0</v>
      </c>
      <c r="AT97" s="84">
        <f t="shared" si="1"/>
        <v>0</v>
      </c>
      <c r="AU97" s="85">
        <f>'MVD3 - Stavební úpravy'!P141</f>
        <v>0</v>
      </c>
      <c r="AV97" s="84">
        <f>'MVD3 - Stavební úpravy'!J35</f>
        <v>0</v>
      </c>
      <c r="AW97" s="84">
        <f>'MVD3 - Stavební úpravy'!J36</f>
        <v>0</v>
      </c>
      <c r="AX97" s="84">
        <f>'MVD3 - Stavební úpravy'!J37</f>
        <v>0</v>
      </c>
      <c r="AY97" s="84">
        <f>'MVD3 - Stavební úpravy'!J38</f>
        <v>0</v>
      </c>
      <c r="AZ97" s="84">
        <f>'MVD3 - Stavební úpravy'!F35</f>
        <v>0</v>
      </c>
      <c r="BA97" s="84">
        <f>'MVD3 - Stavební úpravy'!F36</f>
        <v>0</v>
      </c>
      <c r="BB97" s="84">
        <f>'MVD3 - Stavební úpravy'!F37</f>
        <v>0</v>
      </c>
      <c r="BC97" s="84">
        <f>'MVD3 - Stavební úpravy'!F38</f>
        <v>0</v>
      </c>
      <c r="BD97" s="86">
        <f>'MVD3 - Stavební úpravy'!F39</f>
        <v>0</v>
      </c>
      <c r="BT97" s="23" t="s">
        <v>88</v>
      </c>
      <c r="BV97" s="23" t="s">
        <v>81</v>
      </c>
      <c r="BW97" s="23" t="s">
        <v>96</v>
      </c>
      <c r="BX97" s="23" t="s">
        <v>87</v>
      </c>
      <c r="CL97" s="23" t="s">
        <v>1</v>
      </c>
    </row>
    <row r="98" spans="1:91" s="6" customFormat="1" ht="24.75" customHeight="1">
      <c r="B98" s="72"/>
      <c r="C98" s="73"/>
      <c r="D98" s="202" t="s">
        <v>97</v>
      </c>
      <c r="E98" s="202"/>
      <c r="F98" s="202"/>
      <c r="G98" s="202"/>
      <c r="H98" s="202"/>
      <c r="I98" s="74"/>
      <c r="J98" s="202" t="s">
        <v>84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199">
        <f>ROUND(SUM(AG99:AG100),2)</f>
        <v>0</v>
      </c>
      <c r="AH98" s="200"/>
      <c r="AI98" s="200"/>
      <c r="AJ98" s="200"/>
      <c r="AK98" s="200"/>
      <c r="AL98" s="200"/>
      <c r="AM98" s="200"/>
      <c r="AN98" s="201">
        <f t="shared" si="0"/>
        <v>0</v>
      </c>
      <c r="AO98" s="200"/>
      <c r="AP98" s="200"/>
      <c r="AQ98" s="75" t="s">
        <v>85</v>
      </c>
      <c r="AR98" s="72"/>
      <c r="AS98" s="76">
        <f>ROUND(SUM(AS99:AS100),2)</f>
        <v>0</v>
      </c>
      <c r="AT98" s="77">
        <f t="shared" si="1"/>
        <v>0</v>
      </c>
      <c r="AU98" s="78">
        <f>ROUND(SUM(AU99:AU100),5)</f>
        <v>0</v>
      </c>
      <c r="AV98" s="77">
        <f>ROUND(AZ98*L29,2)</f>
        <v>0</v>
      </c>
      <c r="AW98" s="77">
        <f>ROUND(BA98*L30,2)</f>
        <v>0</v>
      </c>
      <c r="AX98" s="77">
        <f>ROUND(BB98*L29,2)</f>
        <v>0</v>
      </c>
      <c r="AY98" s="77">
        <f>ROUND(BC98*L30,2)</f>
        <v>0</v>
      </c>
      <c r="AZ98" s="77">
        <f>ROUND(SUM(AZ99:AZ100),2)</f>
        <v>0</v>
      </c>
      <c r="BA98" s="77">
        <f>ROUND(SUM(BA99:BA100),2)</f>
        <v>0</v>
      </c>
      <c r="BB98" s="77">
        <f>ROUND(SUM(BB99:BB100),2)</f>
        <v>0</v>
      </c>
      <c r="BC98" s="77">
        <f>ROUND(SUM(BC99:BC100),2)</f>
        <v>0</v>
      </c>
      <c r="BD98" s="79">
        <f>ROUND(SUM(BD99:BD100),2)</f>
        <v>0</v>
      </c>
      <c r="BS98" s="80" t="s">
        <v>78</v>
      </c>
      <c r="BT98" s="80" t="s">
        <v>86</v>
      </c>
      <c r="BU98" s="80" t="s">
        <v>80</v>
      </c>
      <c r="BV98" s="80" t="s">
        <v>81</v>
      </c>
      <c r="BW98" s="80" t="s">
        <v>98</v>
      </c>
      <c r="BX98" s="80" t="s">
        <v>5</v>
      </c>
      <c r="CL98" s="80" t="s">
        <v>1</v>
      </c>
      <c r="CM98" s="80" t="s">
        <v>88</v>
      </c>
    </row>
    <row r="99" spans="1:91" s="3" customFormat="1" ht="16.5" customHeight="1">
      <c r="A99" s="81" t="s">
        <v>89</v>
      </c>
      <c r="B99" s="46"/>
      <c r="C99" s="9"/>
      <c r="D99" s="9"/>
      <c r="E99" s="205" t="s">
        <v>90</v>
      </c>
      <c r="F99" s="205"/>
      <c r="G99" s="205"/>
      <c r="H99" s="205"/>
      <c r="I99" s="205"/>
      <c r="J99" s="9"/>
      <c r="K99" s="205" t="s">
        <v>91</v>
      </c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3">
        <f>'S3 - Ostatní náklady'!J32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82" t="s">
        <v>92</v>
      </c>
      <c r="AR99" s="46"/>
      <c r="AS99" s="83">
        <v>0</v>
      </c>
      <c r="AT99" s="84">
        <f t="shared" si="1"/>
        <v>0</v>
      </c>
      <c r="AU99" s="85">
        <f>'S3 - Ostatní náklady'!P126</f>
        <v>0</v>
      </c>
      <c r="AV99" s="84">
        <f>'S3 - Ostatní náklady'!J35</f>
        <v>0</v>
      </c>
      <c r="AW99" s="84">
        <f>'S3 - Ostatní náklady'!J36</f>
        <v>0</v>
      </c>
      <c r="AX99" s="84">
        <f>'S3 - Ostatní náklady'!J37</f>
        <v>0</v>
      </c>
      <c r="AY99" s="84">
        <f>'S3 - Ostatní náklady'!J38</f>
        <v>0</v>
      </c>
      <c r="AZ99" s="84">
        <f>'S3 - Ostatní náklady'!F35</f>
        <v>0</v>
      </c>
      <c r="BA99" s="84">
        <f>'S3 - Ostatní náklady'!F36</f>
        <v>0</v>
      </c>
      <c r="BB99" s="84">
        <f>'S3 - Ostatní náklady'!F37</f>
        <v>0</v>
      </c>
      <c r="BC99" s="84">
        <f>'S3 - Ostatní náklady'!F38</f>
        <v>0</v>
      </c>
      <c r="BD99" s="86">
        <f>'S3 - Ostatní náklady'!F39</f>
        <v>0</v>
      </c>
      <c r="BT99" s="23" t="s">
        <v>88</v>
      </c>
      <c r="BV99" s="23" t="s">
        <v>81</v>
      </c>
      <c r="BW99" s="23" t="s">
        <v>99</v>
      </c>
      <c r="BX99" s="23" t="s">
        <v>98</v>
      </c>
      <c r="CL99" s="23" t="s">
        <v>1</v>
      </c>
    </row>
    <row r="100" spans="1:91" s="3" customFormat="1" ht="16.5" customHeight="1">
      <c r="A100" s="81" t="s">
        <v>89</v>
      </c>
      <c r="B100" s="46"/>
      <c r="C100" s="9"/>
      <c r="D100" s="9"/>
      <c r="E100" s="205" t="s">
        <v>94</v>
      </c>
      <c r="F100" s="205"/>
      <c r="G100" s="205"/>
      <c r="H100" s="205"/>
      <c r="I100" s="205"/>
      <c r="J100" s="9"/>
      <c r="K100" s="205" t="s">
        <v>95</v>
      </c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3">
        <f>'S3 - Stavební úpravy'!J32</f>
        <v>0</v>
      </c>
      <c r="AH100" s="204"/>
      <c r="AI100" s="204"/>
      <c r="AJ100" s="204"/>
      <c r="AK100" s="204"/>
      <c r="AL100" s="204"/>
      <c r="AM100" s="204"/>
      <c r="AN100" s="203">
        <f t="shared" si="0"/>
        <v>0</v>
      </c>
      <c r="AO100" s="204"/>
      <c r="AP100" s="204"/>
      <c r="AQ100" s="82" t="s">
        <v>92</v>
      </c>
      <c r="AR100" s="46"/>
      <c r="AS100" s="83">
        <v>0</v>
      </c>
      <c r="AT100" s="84">
        <f t="shared" si="1"/>
        <v>0</v>
      </c>
      <c r="AU100" s="85">
        <f>'S3 - Stavební úpravy'!P140</f>
        <v>0</v>
      </c>
      <c r="AV100" s="84">
        <f>'S3 - Stavební úpravy'!J35</f>
        <v>0</v>
      </c>
      <c r="AW100" s="84">
        <f>'S3 - Stavební úpravy'!J36</f>
        <v>0</v>
      </c>
      <c r="AX100" s="84">
        <f>'S3 - Stavební úpravy'!J37</f>
        <v>0</v>
      </c>
      <c r="AY100" s="84">
        <f>'S3 - Stavební úpravy'!J38</f>
        <v>0</v>
      </c>
      <c r="AZ100" s="84">
        <f>'S3 - Stavební úpravy'!F35</f>
        <v>0</v>
      </c>
      <c r="BA100" s="84">
        <f>'S3 - Stavební úpravy'!F36</f>
        <v>0</v>
      </c>
      <c r="BB100" s="84">
        <f>'S3 - Stavební úpravy'!F37</f>
        <v>0</v>
      </c>
      <c r="BC100" s="84">
        <f>'S3 - Stavební úpravy'!F38</f>
        <v>0</v>
      </c>
      <c r="BD100" s="86">
        <f>'S3 - Stavební úpravy'!F39</f>
        <v>0</v>
      </c>
      <c r="BT100" s="23" t="s">
        <v>88</v>
      </c>
      <c r="BV100" s="23" t="s">
        <v>81</v>
      </c>
      <c r="BW100" s="23" t="s">
        <v>100</v>
      </c>
      <c r="BX100" s="23" t="s">
        <v>98</v>
      </c>
      <c r="CL100" s="23" t="s">
        <v>1</v>
      </c>
    </row>
    <row r="101" spans="1:91" s="6" customFormat="1" ht="24.75" customHeight="1">
      <c r="B101" s="72"/>
      <c r="C101" s="73"/>
      <c r="D101" s="202" t="s">
        <v>101</v>
      </c>
      <c r="E101" s="202"/>
      <c r="F101" s="202"/>
      <c r="G101" s="202"/>
      <c r="H101" s="202"/>
      <c r="I101" s="74"/>
      <c r="J101" s="202" t="s">
        <v>84</v>
      </c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199">
        <f>ROUND(SUM(AG102:AG103),2)</f>
        <v>0</v>
      </c>
      <c r="AH101" s="200"/>
      <c r="AI101" s="200"/>
      <c r="AJ101" s="200"/>
      <c r="AK101" s="200"/>
      <c r="AL101" s="200"/>
      <c r="AM101" s="200"/>
      <c r="AN101" s="201">
        <f t="shared" si="0"/>
        <v>0</v>
      </c>
      <c r="AO101" s="200"/>
      <c r="AP101" s="200"/>
      <c r="AQ101" s="75" t="s">
        <v>85</v>
      </c>
      <c r="AR101" s="72"/>
      <c r="AS101" s="76">
        <f>ROUND(SUM(AS102:AS103),2)</f>
        <v>0</v>
      </c>
      <c r="AT101" s="77">
        <f t="shared" si="1"/>
        <v>0</v>
      </c>
      <c r="AU101" s="78">
        <f>ROUND(SUM(AU102:AU103),5)</f>
        <v>0</v>
      </c>
      <c r="AV101" s="77">
        <f>ROUND(AZ101*L29,2)</f>
        <v>0</v>
      </c>
      <c r="AW101" s="77">
        <f>ROUND(BA101*L30,2)</f>
        <v>0</v>
      </c>
      <c r="AX101" s="77">
        <f>ROUND(BB101*L29,2)</f>
        <v>0</v>
      </c>
      <c r="AY101" s="77">
        <f>ROUND(BC101*L30,2)</f>
        <v>0</v>
      </c>
      <c r="AZ101" s="77">
        <f>ROUND(SUM(AZ102:AZ103),2)</f>
        <v>0</v>
      </c>
      <c r="BA101" s="77">
        <f>ROUND(SUM(BA102:BA103),2)</f>
        <v>0</v>
      </c>
      <c r="BB101" s="77">
        <f>ROUND(SUM(BB102:BB103),2)</f>
        <v>0</v>
      </c>
      <c r="BC101" s="77">
        <f>ROUND(SUM(BC102:BC103),2)</f>
        <v>0</v>
      </c>
      <c r="BD101" s="79">
        <f>ROUND(SUM(BD102:BD103),2)</f>
        <v>0</v>
      </c>
      <c r="BS101" s="80" t="s">
        <v>78</v>
      </c>
      <c r="BT101" s="80" t="s">
        <v>86</v>
      </c>
      <c r="BU101" s="80" t="s">
        <v>80</v>
      </c>
      <c r="BV101" s="80" t="s">
        <v>81</v>
      </c>
      <c r="BW101" s="80" t="s">
        <v>102</v>
      </c>
      <c r="BX101" s="80" t="s">
        <v>5</v>
      </c>
      <c r="CL101" s="80" t="s">
        <v>1</v>
      </c>
      <c r="CM101" s="80" t="s">
        <v>88</v>
      </c>
    </row>
    <row r="102" spans="1:91" s="3" customFormat="1" ht="16.5" customHeight="1">
      <c r="A102" s="81" t="s">
        <v>89</v>
      </c>
      <c r="B102" s="46"/>
      <c r="C102" s="9"/>
      <c r="D102" s="9"/>
      <c r="E102" s="205" t="s">
        <v>90</v>
      </c>
      <c r="F102" s="205"/>
      <c r="G102" s="205"/>
      <c r="H102" s="205"/>
      <c r="I102" s="205"/>
      <c r="J102" s="9"/>
      <c r="K102" s="205" t="s">
        <v>91</v>
      </c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3">
        <f>'U1 - Ostatní náklady'!J32</f>
        <v>0</v>
      </c>
      <c r="AH102" s="204"/>
      <c r="AI102" s="204"/>
      <c r="AJ102" s="204"/>
      <c r="AK102" s="204"/>
      <c r="AL102" s="204"/>
      <c r="AM102" s="204"/>
      <c r="AN102" s="203">
        <f t="shared" si="0"/>
        <v>0</v>
      </c>
      <c r="AO102" s="204"/>
      <c r="AP102" s="204"/>
      <c r="AQ102" s="82" t="s">
        <v>92</v>
      </c>
      <c r="AR102" s="46"/>
      <c r="AS102" s="83">
        <v>0</v>
      </c>
      <c r="AT102" s="84">
        <f t="shared" si="1"/>
        <v>0</v>
      </c>
      <c r="AU102" s="85">
        <f>'U1 - Ostatní náklady'!P126</f>
        <v>0</v>
      </c>
      <c r="AV102" s="84">
        <f>'U1 - Ostatní náklady'!J35</f>
        <v>0</v>
      </c>
      <c r="AW102" s="84">
        <f>'U1 - Ostatní náklady'!J36</f>
        <v>0</v>
      </c>
      <c r="AX102" s="84">
        <f>'U1 - Ostatní náklady'!J37</f>
        <v>0</v>
      </c>
      <c r="AY102" s="84">
        <f>'U1 - Ostatní náklady'!J38</f>
        <v>0</v>
      </c>
      <c r="AZ102" s="84">
        <f>'U1 - Ostatní náklady'!F35</f>
        <v>0</v>
      </c>
      <c r="BA102" s="84">
        <f>'U1 - Ostatní náklady'!F36</f>
        <v>0</v>
      </c>
      <c r="BB102" s="84">
        <f>'U1 - Ostatní náklady'!F37</f>
        <v>0</v>
      </c>
      <c r="BC102" s="84">
        <f>'U1 - Ostatní náklady'!F38</f>
        <v>0</v>
      </c>
      <c r="BD102" s="86">
        <f>'U1 - Ostatní náklady'!F39</f>
        <v>0</v>
      </c>
      <c r="BT102" s="23" t="s">
        <v>88</v>
      </c>
      <c r="BV102" s="23" t="s">
        <v>81</v>
      </c>
      <c r="BW102" s="23" t="s">
        <v>103</v>
      </c>
      <c r="BX102" s="23" t="s">
        <v>102</v>
      </c>
      <c r="CL102" s="23" t="s">
        <v>1</v>
      </c>
    </row>
    <row r="103" spans="1:91" s="3" customFormat="1" ht="16.5" customHeight="1">
      <c r="A103" s="81" t="s">
        <v>89</v>
      </c>
      <c r="B103" s="46"/>
      <c r="C103" s="9"/>
      <c r="D103" s="9"/>
      <c r="E103" s="205" t="s">
        <v>94</v>
      </c>
      <c r="F103" s="205"/>
      <c r="G103" s="205"/>
      <c r="H103" s="205"/>
      <c r="I103" s="205"/>
      <c r="J103" s="9"/>
      <c r="K103" s="205" t="s">
        <v>95</v>
      </c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3">
        <f>'U1 - Stavební úpravy'!J32</f>
        <v>0</v>
      </c>
      <c r="AH103" s="204"/>
      <c r="AI103" s="204"/>
      <c r="AJ103" s="204"/>
      <c r="AK103" s="204"/>
      <c r="AL103" s="204"/>
      <c r="AM103" s="204"/>
      <c r="AN103" s="203">
        <f t="shared" si="0"/>
        <v>0</v>
      </c>
      <c r="AO103" s="204"/>
      <c r="AP103" s="204"/>
      <c r="AQ103" s="82" t="s">
        <v>92</v>
      </c>
      <c r="AR103" s="46"/>
      <c r="AS103" s="87">
        <v>0</v>
      </c>
      <c r="AT103" s="88">
        <f t="shared" si="1"/>
        <v>0</v>
      </c>
      <c r="AU103" s="89">
        <f>'U1 - Stavební úpravy'!P140</f>
        <v>0</v>
      </c>
      <c r="AV103" s="88">
        <f>'U1 - Stavební úpravy'!J35</f>
        <v>0</v>
      </c>
      <c r="AW103" s="88">
        <f>'U1 - Stavební úpravy'!J36</f>
        <v>0</v>
      </c>
      <c r="AX103" s="88">
        <f>'U1 - Stavební úpravy'!J37</f>
        <v>0</v>
      </c>
      <c r="AY103" s="88">
        <f>'U1 - Stavební úpravy'!J38</f>
        <v>0</v>
      </c>
      <c r="AZ103" s="88">
        <f>'U1 - Stavební úpravy'!F35</f>
        <v>0</v>
      </c>
      <c r="BA103" s="88">
        <f>'U1 - Stavební úpravy'!F36</f>
        <v>0</v>
      </c>
      <c r="BB103" s="88">
        <f>'U1 - Stavební úpravy'!F37</f>
        <v>0</v>
      </c>
      <c r="BC103" s="88">
        <f>'U1 - Stavební úpravy'!F38</f>
        <v>0</v>
      </c>
      <c r="BD103" s="90">
        <f>'U1 - Stavební úpravy'!F39</f>
        <v>0</v>
      </c>
      <c r="BT103" s="23" t="s">
        <v>88</v>
      </c>
      <c r="BV103" s="23" t="s">
        <v>81</v>
      </c>
      <c r="BW103" s="23" t="s">
        <v>104</v>
      </c>
      <c r="BX103" s="23" t="s">
        <v>102</v>
      </c>
      <c r="CL103" s="23" t="s">
        <v>1</v>
      </c>
    </row>
    <row r="104" spans="1:91" s="1" customFormat="1" ht="30" customHeight="1">
      <c r="B104" s="30"/>
      <c r="AR104" s="30"/>
    </row>
    <row r="105" spans="1:91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30"/>
    </row>
  </sheetData>
  <sheetProtection algorithmName="SHA-512" hashValue="t0nV2/KU8CN9iWxXJTHDciFeYBefT/4MbA8O4MwOYqhmvEAibQcRdhsCFt9SuYNR/ad96Z8dkJU5Q5wIpNcSTw==" saltValue="ZGl793eYMde+euyBYf3W7d+J/tinXkDc2H19xubHqaSKxXacjplbZCD0WPIpEygaNgNKIa8vsFJGKNcwQv4qfQ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0 - Ostatní náklady'!C2" display="/" xr:uid="{00000000-0004-0000-0000-000000000000}"/>
    <hyperlink ref="A97" location="'01 - Stavební úpravy'!C2" display="/" xr:uid="{00000000-0004-0000-0000-000001000000}"/>
    <hyperlink ref="A99" location="'00 - Ostatní náklady_01'!C2" display="/" xr:uid="{00000000-0004-0000-0000-000002000000}"/>
    <hyperlink ref="A100" location="'01 - Stavební úpravy_01'!C2" display="/" xr:uid="{00000000-0004-0000-0000-000003000000}"/>
    <hyperlink ref="A102" location="'00 - Ostatní náklady_02'!C2" display="/" xr:uid="{00000000-0004-0000-0000-000004000000}"/>
    <hyperlink ref="A103" location="'01 - Stavební úpravy_02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abSelected="1" workbookViewId="0">
      <selection activeCell="W55" sqref="W5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93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107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109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71.25" customHeight="1">
      <c r="B29" s="92"/>
      <c r="E29" s="216" t="s">
        <v>110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ROUND(J126,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ROUND((SUM(BE126:BE167)),  2)</f>
        <v>0</v>
      </c>
      <c r="I35" s="94">
        <v>0.21</v>
      </c>
      <c r="J35" s="84">
        <f>ROUND(((SUM(BE126:BE167))*I35),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ROUND((SUM(BF126:BF167)),  2)</f>
        <v>0</v>
      </c>
      <c r="I36" s="94">
        <v>0.12</v>
      </c>
      <c r="J36" s="84">
        <f>ROUND(((SUM(BF126:BF167))*I36),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ROUND((SUM(BG126:BG167)),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ROUND((SUM(BH126:BH167)),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ROUND((SUM(BI126:BI167)),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107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00 - Ostatní náklady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J126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116</v>
      </c>
      <c r="E99" s="108"/>
      <c r="F99" s="108"/>
      <c r="G99" s="108"/>
      <c r="H99" s="108"/>
      <c r="I99" s="108"/>
      <c r="J99" s="109">
        <f>J127</f>
        <v>0</v>
      </c>
      <c r="L99" s="106"/>
    </row>
    <row r="100" spans="2:47" s="9" customFormat="1" ht="19.899999999999999" customHeight="1">
      <c r="B100" s="110"/>
      <c r="D100" s="111" t="s">
        <v>117</v>
      </c>
      <c r="E100" s="112"/>
      <c r="F100" s="112"/>
      <c r="G100" s="112"/>
      <c r="H100" s="112"/>
      <c r="I100" s="112"/>
      <c r="J100" s="113">
        <f>J128</f>
        <v>0</v>
      </c>
      <c r="L100" s="110"/>
    </row>
    <row r="101" spans="2:47" s="9" customFormat="1" ht="19.899999999999999" customHeight="1">
      <c r="B101" s="110"/>
      <c r="D101" s="111" t="s">
        <v>118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47" s="9" customFormat="1" ht="19.899999999999999" customHeight="1">
      <c r="B102" s="110"/>
      <c r="D102" s="111" t="s">
        <v>119</v>
      </c>
      <c r="E102" s="112"/>
      <c r="F102" s="112"/>
      <c r="G102" s="112"/>
      <c r="H102" s="112"/>
      <c r="I102" s="112"/>
      <c r="J102" s="113">
        <f>J157</f>
        <v>0</v>
      </c>
      <c r="L102" s="110"/>
    </row>
    <row r="103" spans="2:47" s="9" customFormat="1" ht="19.899999999999999" customHeight="1">
      <c r="B103" s="110"/>
      <c r="D103" s="111" t="s">
        <v>120</v>
      </c>
      <c r="E103" s="112"/>
      <c r="F103" s="112"/>
      <c r="G103" s="112"/>
      <c r="H103" s="112"/>
      <c r="I103" s="112"/>
      <c r="J103" s="113">
        <f>J161</f>
        <v>0</v>
      </c>
      <c r="L103" s="110"/>
    </row>
    <row r="104" spans="2:47" s="9" customFormat="1" ht="19.899999999999999" customHeight="1">
      <c r="B104" s="110"/>
      <c r="D104" s="111" t="s">
        <v>121</v>
      </c>
      <c r="E104" s="112"/>
      <c r="F104" s="112"/>
      <c r="G104" s="112"/>
      <c r="H104" s="112"/>
      <c r="I104" s="112"/>
      <c r="J104" s="113">
        <f>J163</f>
        <v>0</v>
      </c>
      <c r="L104" s="110"/>
    </row>
    <row r="105" spans="2:47" s="1" customFormat="1" ht="21.75" customHeight="1">
      <c r="B105" s="30"/>
      <c r="L105" s="30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47" s="1" customFormat="1" ht="24.95" customHeight="1">
      <c r="B111" s="30"/>
      <c r="C111" s="19" t="s">
        <v>122</v>
      </c>
      <c r="L111" s="30"/>
    </row>
    <row r="112" spans="2:47" s="1" customFormat="1" ht="6.95" customHeight="1">
      <c r="B112" s="30"/>
      <c r="L112" s="30"/>
    </row>
    <row r="113" spans="2:63" s="1" customFormat="1" ht="12" customHeight="1">
      <c r="B113" s="30"/>
      <c r="C113" s="25" t="s">
        <v>16</v>
      </c>
      <c r="L113" s="30"/>
    </row>
    <row r="114" spans="2:63" s="1" customFormat="1" ht="16.5" customHeight="1">
      <c r="B114" s="30"/>
      <c r="E114" s="227" t="str">
        <f>E7</f>
        <v>ZŠ Maršovská_pavilony MVD3, S3 a U1</v>
      </c>
      <c r="F114" s="228"/>
      <c r="G114" s="228"/>
      <c r="H114" s="228"/>
      <c r="L114" s="30"/>
    </row>
    <row r="115" spans="2:63" ht="12" customHeight="1">
      <c r="B115" s="18"/>
      <c r="C115" s="25" t="s">
        <v>106</v>
      </c>
      <c r="L115" s="18"/>
    </row>
    <row r="116" spans="2:63" s="1" customFormat="1" ht="16.5" customHeight="1">
      <c r="B116" s="30"/>
      <c r="E116" s="227" t="s">
        <v>107</v>
      </c>
      <c r="F116" s="229"/>
      <c r="G116" s="229"/>
      <c r="H116" s="229"/>
      <c r="L116" s="30"/>
    </row>
    <row r="117" spans="2:63" s="1" customFormat="1" ht="12" customHeight="1">
      <c r="B117" s="30"/>
      <c r="C117" s="25" t="s">
        <v>108</v>
      </c>
      <c r="L117" s="30"/>
    </row>
    <row r="118" spans="2:63" s="1" customFormat="1" ht="16.5" customHeight="1">
      <c r="B118" s="30"/>
      <c r="E118" s="185" t="str">
        <f>E11</f>
        <v>00 - Ostatní náklady</v>
      </c>
      <c r="F118" s="229"/>
      <c r="G118" s="229"/>
      <c r="H118" s="229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F14</f>
        <v>Maršovská 1575/2, 415 01 Teplice – Trnovany</v>
      </c>
      <c r="I120" s="25" t="s">
        <v>22</v>
      </c>
      <c r="J120" s="50" t="str">
        <f>IF(J14="","",J14)</f>
        <v>25. 2. 2026</v>
      </c>
      <c r="L120" s="30"/>
    </row>
    <row r="121" spans="2:63" s="1" customFormat="1" ht="6.95" customHeight="1">
      <c r="B121" s="30"/>
      <c r="L121" s="30"/>
    </row>
    <row r="122" spans="2:63" s="1" customFormat="1" ht="15.2" customHeight="1">
      <c r="B122" s="30"/>
      <c r="C122" s="25" t="s">
        <v>24</v>
      </c>
      <c r="F122" s="23" t="str">
        <f>E17</f>
        <v>Statutární město Teplice</v>
      </c>
      <c r="I122" s="25" t="s">
        <v>31</v>
      </c>
      <c r="J122" s="28" t="str">
        <f>E23</f>
        <v>RotaGroup a.s.</v>
      </c>
      <c r="L122" s="30"/>
    </row>
    <row r="123" spans="2:63" s="1" customFormat="1" ht="15.2" customHeight="1">
      <c r="B123" s="30"/>
      <c r="C123" s="25" t="s">
        <v>29</v>
      </c>
      <c r="F123" s="23" t="str">
        <f>IF(E20="","",E20)</f>
        <v>Vyplň údaj</v>
      </c>
      <c r="I123" s="25" t="s">
        <v>34</v>
      </c>
      <c r="J123" s="28" t="str">
        <f>E26</f>
        <v>RotaGroup a.s.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4"/>
      <c r="C125" s="115" t="s">
        <v>123</v>
      </c>
      <c r="D125" s="116" t="s">
        <v>64</v>
      </c>
      <c r="E125" s="116" t="s">
        <v>60</v>
      </c>
      <c r="F125" s="116" t="s">
        <v>61</v>
      </c>
      <c r="G125" s="116" t="s">
        <v>124</v>
      </c>
      <c r="H125" s="116" t="s">
        <v>125</v>
      </c>
      <c r="I125" s="116" t="s">
        <v>126</v>
      </c>
      <c r="J125" s="117" t="s">
        <v>113</v>
      </c>
      <c r="K125" s="118" t="s">
        <v>127</v>
      </c>
      <c r="L125" s="114"/>
      <c r="M125" s="57" t="s">
        <v>1</v>
      </c>
      <c r="N125" s="58" t="s">
        <v>43</v>
      </c>
      <c r="O125" s="58" t="s">
        <v>128</v>
      </c>
      <c r="P125" s="58" t="s">
        <v>129</v>
      </c>
      <c r="Q125" s="58" t="s">
        <v>130</v>
      </c>
      <c r="R125" s="58" t="s">
        <v>131</v>
      </c>
      <c r="S125" s="58" t="s">
        <v>132</v>
      </c>
      <c r="T125" s="59" t="s">
        <v>133</v>
      </c>
    </row>
    <row r="126" spans="2:63" s="1" customFormat="1" ht="22.9" customHeight="1">
      <c r="B126" s="30"/>
      <c r="C126" s="62" t="s">
        <v>134</v>
      </c>
      <c r="J126" s="119">
        <f>BK126</f>
        <v>0</v>
      </c>
      <c r="L126" s="30"/>
      <c r="M126" s="60"/>
      <c r="N126" s="51"/>
      <c r="O126" s="51"/>
      <c r="P126" s="120">
        <f>P127</f>
        <v>0</v>
      </c>
      <c r="Q126" s="51"/>
      <c r="R126" s="120">
        <f>R127</f>
        <v>0</v>
      </c>
      <c r="S126" s="51"/>
      <c r="T126" s="121">
        <f>T127</f>
        <v>0</v>
      </c>
      <c r="AT126" s="15" t="s">
        <v>78</v>
      </c>
      <c r="AU126" s="15" t="s">
        <v>115</v>
      </c>
      <c r="BK126" s="122">
        <f>BK127</f>
        <v>0</v>
      </c>
    </row>
    <row r="127" spans="2:63" s="11" customFormat="1" ht="25.9" customHeight="1">
      <c r="B127" s="123"/>
      <c r="D127" s="124" t="s">
        <v>78</v>
      </c>
      <c r="E127" s="125" t="s">
        <v>135</v>
      </c>
      <c r="F127" s="125" t="s">
        <v>136</v>
      </c>
      <c r="I127" s="126"/>
      <c r="J127" s="127">
        <f>BK127</f>
        <v>0</v>
      </c>
      <c r="L127" s="123"/>
      <c r="M127" s="128"/>
      <c r="P127" s="129">
        <f>P128+P151+P157+P161+P163</f>
        <v>0</v>
      </c>
      <c r="R127" s="129">
        <f>R128+R151+R157+R161+R163</f>
        <v>0</v>
      </c>
      <c r="T127" s="130">
        <f>T128+T151+T157+T161+T163</f>
        <v>0</v>
      </c>
      <c r="AR127" s="124" t="s">
        <v>137</v>
      </c>
      <c r="AT127" s="131" t="s">
        <v>78</v>
      </c>
      <c r="AU127" s="131" t="s">
        <v>79</v>
      </c>
      <c r="AY127" s="124" t="s">
        <v>138</v>
      </c>
      <c r="BK127" s="132">
        <f>BK128+BK151+BK157+BK161+BK163</f>
        <v>0</v>
      </c>
    </row>
    <row r="128" spans="2:63" s="11" customFormat="1" ht="22.9" customHeight="1">
      <c r="B128" s="123"/>
      <c r="D128" s="124" t="s">
        <v>78</v>
      </c>
      <c r="E128" s="133" t="s">
        <v>139</v>
      </c>
      <c r="F128" s="133" t="s">
        <v>140</v>
      </c>
      <c r="I128" s="126"/>
      <c r="J128" s="134">
        <f>BK128</f>
        <v>0</v>
      </c>
      <c r="L128" s="123"/>
      <c r="M128" s="128"/>
      <c r="P128" s="129">
        <f>SUM(P129:P150)</f>
        <v>0</v>
      </c>
      <c r="R128" s="129">
        <f>SUM(R129:R150)</f>
        <v>0</v>
      </c>
      <c r="T128" s="130">
        <f>SUM(T129:T150)</f>
        <v>0</v>
      </c>
      <c r="AR128" s="124" t="s">
        <v>137</v>
      </c>
      <c r="AT128" s="131" t="s">
        <v>78</v>
      </c>
      <c r="AU128" s="131" t="s">
        <v>86</v>
      </c>
      <c r="AY128" s="124" t="s">
        <v>138</v>
      </c>
      <c r="BK128" s="132">
        <f>SUM(BK129:BK150)</f>
        <v>0</v>
      </c>
    </row>
    <row r="129" spans="2:65" s="1" customFormat="1" ht="24.2" customHeight="1">
      <c r="B129" s="30"/>
      <c r="C129" s="135" t="s">
        <v>86</v>
      </c>
      <c r="D129" s="135" t="s">
        <v>141</v>
      </c>
      <c r="E129" s="136" t="s">
        <v>142</v>
      </c>
      <c r="F129" s="137" t="s">
        <v>143</v>
      </c>
      <c r="G129" s="138" t="s">
        <v>144</v>
      </c>
      <c r="H129" s="139">
        <v>1</v>
      </c>
      <c r="I129" s="140"/>
      <c r="J129" s="141">
        <f>ROUND(I129*H129,2)</f>
        <v>0</v>
      </c>
      <c r="K129" s="142"/>
      <c r="L129" s="30"/>
      <c r="M129" s="143" t="s">
        <v>1</v>
      </c>
      <c r="N129" s="144" t="s">
        <v>44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145</v>
      </c>
      <c r="AT129" s="147" t="s">
        <v>141</v>
      </c>
      <c r="AU129" s="147" t="s">
        <v>88</v>
      </c>
      <c r="AY129" s="15" t="s">
        <v>138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5" t="s">
        <v>86</v>
      </c>
      <c r="BK129" s="148">
        <f>ROUND(I129*H129,2)</f>
        <v>0</v>
      </c>
      <c r="BL129" s="15" t="s">
        <v>145</v>
      </c>
      <c r="BM129" s="147" t="s">
        <v>146</v>
      </c>
    </row>
    <row r="130" spans="2:65" s="12" customFormat="1" ht="11.25">
      <c r="B130" s="149"/>
      <c r="D130" s="150" t="s">
        <v>147</v>
      </c>
      <c r="E130" s="151" t="s">
        <v>1</v>
      </c>
      <c r="F130" s="152" t="s">
        <v>86</v>
      </c>
      <c r="H130" s="153">
        <v>1</v>
      </c>
      <c r="I130" s="154"/>
      <c r="L130" s="149"/>
      <c r="M130" s="155"/>
      <c r="T130" s="156"/>
      <c r="AT130" s="151" t="s">
        <v>147</v>
      </c>
      <c r="AU130" s="151" t="s">
        <v>88</v>
      </c>
      <c r="AV130" s="12" t="s">
        <v>88</v>
      </c>
      <c r="AW130" s="12" t="s">
        <v>33</v>
      </c>
      <c r="AX130" s="12" t="s">
        <v>79</v>
      </c>
      <c r="AY130" s="151" t="s">
        <v>138</v>
      </c>
    </row>
    <row r="131" spans="2:65" s="13" customFormat="1" ht="11.25">
      <c r="B131" s="157"/>
      <c r="D131" s="150" t="s">
        <v>147</v>
      </c>
      <c r="E131" s="158" t="s">
        <v>1</v>
      </c>
      <c r="F131" s="159" t="s">
        <v>148</v>
      </c>
      <c r="H131" s="160">
        <v>1</v>
      </c>
      <c r="I131" s="161"/>
      <c r="L131" s="157"/>
      <c r="M131" s="162"/>
      <c r="T131" s="163"/>
      <c r="AT131" s="158" t="s">
        <v>147</v>
      </c>
      <c r="AU131" s="158" t="s">
        <v>88</v>
      </c>
      <c r="AV131" s="13" t="s">
        <v>149</v>
      </c>
      <c r="AW131" s="13" t="s">
        <v>33</v>
      </c>
      <c r="AX131" s="13" t="s">
        <v>86</v>
      </c>
      <c r="AY131" s="158" t="s">
        <v>138</v>
      </c>
    </row>
    <row r="132" spans="2:65" s="1" customFormat="1" ht="16.5" customHeight="1">
      <c r="B132" s="30"/>
      <c r="C132" s="135" t="s">
        <v>88</v>
      </c>
      <c r="D132" s="135" t="s">
        <v>141</v>
      </c>
      <c r="E132" s="136" t="s">
        <v>150</v>
      </c>
      <c r="F132" s="137" t="s">
        <v>151</v>
      </c>
      <c r="G132" s="138" t="s">
        <v>144</v>
      </c>
      <c r="H132" s="139">
        <v>1</v>
      </c>
      <c r="I132" s="140"/>
      <c r="J132" s="141">
        <f>ROUND(I132*H132,2)</f>
        <v>0</v>
      </c>
      <c r="K132" s="142"/>
      <c r="L132" s="30"/>
      <c r="M132" s="143" t="s">
        <v>1</v>
      </c>
      <c r="N132" s="144" t="s">
        <v>44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145</v>
      </c>
      <c r="AT132" s="147" t="s">
        <v>141</v>
      </c>
      <c r="AU132" s="147" t="s">
        <v>88</v>
      </c>
      <c r="AY132" s="15" t="s">
        <v>138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5" t="s">
        <v>86</v>
      </c>
      <c r="BK132" s="148">
        <f>ROUND(I132*H132,2)</f>
        <v>0</v>
      </c>
      <c r="BL132" s="15" t="s">
        <v>145</v>
      </c>
      <c r="BM132" s="147" t="s">
        <v>152</v>
      </c>
    </row>
    <row r="133" spans="2:65" s="1" customFormat="1" ht="19.5">
      <c r="B133" s="30"/>
      <c r="D133" s="150" t="s">
        <v>153</v>
      </c>
      <c r="F133" s="164" t="s">
        <v>154</v>
      </c>
      <c r="I133" s="165"/>
      <c r="L133" s="30"/>
      <c r="M133" s="166"/>
      <c r="T133" s="54"/>
      <c r="AT133" s="15" t="s">
        <v>153</v>
      </c>
      <c r="AU133" s="15" t="s">
        <v>88</v>
      </c>
    </row>
    <row r="134" spans="2:65" s="12" customFormat="1" ht="11.25">
      <c r="B134" s="149"/>
      <c r="D134" s="150" t="s">
        <v>147</v>
      </c>
      <c r="E134" s="151" t="s">
        <v>1</v>
      </c>
      <c r="F134" s="152" t="s">
        <v>86</v>
      </c>
      <c r="H134" s="153">
        <v>1</v>
      </c>
      <c r="I134" s="154"/>
      <c r="L134" s="149"/>
      <c r="M134" s="155"/>
      <c r="T134" s="156"/>
      <c r="AT134" s="151" t="s">
        <v>147</v>
      </c>
      <c r="AU134" s="151" t="s">
        <v>88</v>
      </c>
      <c r="AV134" s="12" t="s">
        <v>88</v>
      </c>
      <c r="AW134" s="12" t="s">
        <v>33</v>
      </c>
      <c r="AX134" s="12" t="s">
        <v>79</v>
      </c>
      <c r="AY134" s="151" t="s">
        <v>138</v>
      </c>
    </row>
    <row r="135" spans="2:65" s="13" customFormat="1" ht="11.25">
      <c r="B135" s="157"/>
      <c r="D135" s="150" t="s">
        <v>147</v>
      </c>
      <c r="E135" s="158" t="s">
        <v>1</v>
      </c>
      <c r="F135" s="159" t="s">
        <v>148</v>
      </c>
      <c r="H135" s="160">
        <v>1</v>
      </c>
      <c r="I135" s="161"/>
      <c r="L135" s="157"/>
      <c r="M135" s="162"/>
      <c r="T135" s="163"/>
      <c r="AT135" s="158" t="s">
        <v>147</v>
      </c>
      <c r="AU135" s="158" t="s">
        <v>88</v>
      </c>
      <c r="AV135" s="13" t="s">
        <v>149</v>
      </c>
      <c r="AW135" s="13" t="s">
        <v>33</v>
      </c>
      <c r="AX135" s="13" t="s">
        <v>86</v>
      </c>
      <c r="AY135" s="158" t="s">
        <v>138</v>
      </c>
    </row>
    <row r="136" spans="2:65" s="1" customFormat="1" ht="16.5" customHeight="1">
      <c r="B136" s="30"/>
      <c r="C136" s="135" t="s">
        <v>155</v>
      </c>
      <c r="D136" s="135" t="s">
        <v>141</v>
      </c>
      <c r="E136" s="136" t="s">
        <v>156</v>
      </c>
      <c r="F136" s="137" t="s">
        <v>157</v>
      </c>
      <c r="G136" s="138" t="s">
        <v>144</v>
      </c>
      <c r="H136" s="139">
        <v>1</v>
      </c>
      <c r="I136" s="140"/>
      <c r="J136" s="141">
        <f>ROUND(I136*H136,2)</f>
        <v>0</v>
      </c>
      <c r="K136" s="142"/>
      <c r="L136" s="30"/>
      <c r="M136" s="143" t="s">
        <v>1</v>
      </c>
      <c r="N136" s="144" t="s">
        <v>44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145</v>
      </c>
      <c r="AT136" s="147" t="s">
        <v>141</v>
      </c>
      <c r="AU136" s="147" t="s">
        <v>88</v>
      </c>
      <c r="AY136" s="15" t="s">
        <v>138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5" t="s">
        <v>86</v>
      </c>
      <c r="BK136" s="148">
        <f>ROUND(I136*H136,2)</f>
        <v>0</v>
      </c>
      <c r="BL136" s="15" t="s">
        <v>145</v>
      </c>
      <c r="BM136" s="147" t="s">
        <v>158</v>
      </c>
    </row>
    <row r="137" spans="2:65" s="12" customFormat="1" ht="11.25">
      <c r="B137" s="149"/>
      <c r="D137" s="150" t="s">
        <v>147</v>
      </c>
      <c r="E137" s="151" t="s">
        <v>1</v>
      </c>
      <c r="F137" s="152" t="s">
        <v>86</v>
      </c>
      <c r="H137" s="153">
        <v>1</v>
      </c>
      <c r="I137" s="154"/>
      <c r="L137" s="149"/>
      <c r="M137" s="155"/>
      <c r="T137" s="156"/>
      <c r="AT137" s="151" t="s">
        <v>147</v>
      </c>
      <c r="AU137" s="151" t="s">
        <v>88</v>
      </c>
      <c r="AV137" s="12" t="s">
        <v>88</v>
      </c>
      <c r="AW137" s="12" t="s">
        <v>33</v>
      </c>
      <c r="AX137" s="12" t="s">
        <v>79</v>
      </c>
      <c r="AY137" s="151" t="s">
        <v>138</v>
      </c>
    </row>
    <row r="138" spans="2:65" s="13" customFormat="1" ht="11.25">
      <c r="B138" s="157"/>
      <c r="D138" s="150" t="s">
        <v>147</v>
      </c>
      <c r="E138" s="158" t="s">
        <v>1</v>
      </c>
      <c r="F138" s="159" t="s">
        <v>148</v>
      </c>
      <c r="H138" s="160">
        <v>1</v>
      </c>
      <c r="I138" s="161"/>
      <c r="L138" s="157"/>
      <c r="M138" s="162"/>
      <c r="T138" s="163"/>
      <c r="AT138" s="158" t="s">
        <v>147</v>
      </c>
      <c r="AU138" s="158" t="s">
        <v>88</v>
      </c>
      <c r="AV138" s="13" t="s">
        <v>149</v>
      </c>
      <c r="AW138" s="13" t="s">
        <v>33</v>
      </c>
      <c r="AX138" s="13" t="s">
        <v>86</v>
      </c>
      <c r="AY138" s="158" t="s">
        <v>138</v>
      </c>
    </row>
    <row r="139" spans="2:65" s="1" customFormat="1" ht="16.5" customHeight="1">
      <c r="B139" s="30"/>
      <c r="C139" s="135" t="s">
        <v>149</v>
      </c>
      <c r="D139" s="135" t="s">
        <v>141</v>
      </c>
      <c r="E139" s="136" t="s">
        <v>159</v>
      </c>
      <c r="F139" s="137" t="s">
        <v>160</v>
      </c>
      <c r="G139" s="138" t="s">
        <v>144</v>
      </c>
      <c r="H139" s="139">
        <v>1</v>
      </c>
      <c r="I139" s="140"/>
      <c r="J139" s="141">
        <f>ROUND(I139*H139,2)</f>
        <v>0</v>
      </c>
      <c r="K139" s="142"/>
      <c r="L139" s="30"/>
      <c r="M139" s="143" t="s">
        <v>1</v>
      </c>
      <c r="N139" s="144" t="s">
        <v>44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145</v>
      </c>
      <c r="AT139" s="147" t="s">
        <v>141</v>
      </c>
      <c r="AU139" s="147" t="s">
        <v>88</v>
      </c>
      <c r="AY139" s="15" t="s">
        <v>138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5" t="s">
        <v>86</v>
      </c>
      <c r="BK139" s="148">
        <f>ROUND(I139*H139,2)</f>
        <v>0</v>
      </c>
      <c r="BL139" s="15" t="s">
        <v>145</v>
      </c>
      <c r="BM139" s="147" t="s">
        <v>161</v>
      </c>
    </row>
    <row r="140" spans="2:65" s="12" customFormat="1" ht="11.25">
      <c r="B140" s="149"/>
      <c r="D140" s="150" t="s">
        <v>147</v>
      </c>
      <c r="E140" s="151" t="s">
        <v>1</v>
      </c>
      <c r="F140" s="152" t="s">
        <v>86</v>
      </c>
      <c r="H140" s="153">
        <v>1</v>
      </c>
      <c r="I140" s="154"/>
      <c r="L140" s="149"/>
      <c r="M140" s="155"/>
      <c r="T140" s="156"/>
      <c r="AT140" s="151" t="s">
        <v>147</v>
      </c>
      <c r="AU140" s="151" t="s">
        <v>88</v>
      </c>
      <c r="AV140" s="12" t="s">
        <v>88</v>
      </c>
      <c r="AW140" s="12" t="s">
        <v>33</v>
      </c>
      <c r="AX140" s="12" t="s">
        <v>79</v>
      </c>
      <c r="AY140" s="151" t="s">
        <v>138</v>
      </c>
    </row>
    <row r="141" spans="2:65" s="13" customFormat="1" ht="11.25">
      <c r="B141" s="157"/>
      <c r="D141" s="150" t="s">
        <v>147</v>
      </c>
      <c r="E141" s="158" t="s">
        <v>1</v>
      </c>
      <c r="F141" s="159" t="s">
        <v>148</v>
      </c>
      <c r="H141" s="160">
        <v>1</v>
      </c>
      <c r="I141" s="161"/>
      <c r="L141" s="157"/>
      <c r="M141" s="162"/>
      <c r="T141" s="163"/>
      <c r="AT141" s="158" t="s">
        <v>147</v>
      </c>
      <c r="AU141" s="158" t="s">
        <v>88</v>
      </c>
      <c r="AV141" s="13" t="s">
        <v>149</v>
      </c>
      <c r="AW141" s="13" t="s">
        <v>33</v>
      </c>
      <c r="AX141" s="13" t="s">
        <v>86</v>
      </c>
      <c r="AY141" s="158" t="s">
        <v>138</v>
      </c>
    </row>
    <row r="142" spans="2:65" s="1" customFormat="1" ht="16.5" customHeight="1">
      <c r="B142" s="30"/>
      <c r="C142" s="135" t="s">
        <v>137</v>
      </c>
      <c r="D142" s="135" t="s">
        <v>141</v>
      </c>
      <c r="E142" s="136" t="s">
        <v>162</v>
      </c>
      <c r="F142" s="137" t="s">
        <v>163</v>
      </c>
      <c r="G142" s="138" t="s">
        <v>144</v>
      </c>
      <c r="H142" s="139">
        <v>1</v>
      </c>
      <c r="I142" s="140"/>
      <c r="J142" s="141">
        <f>ROUND(I142*H142,2)</f>
        <v>0</v>
      </c>
      <c r="K142" s="142"/>
      <c r="L142" s="30"/>
      <c r="M142" s="143" t="s">
        <v>1</v>
      </c>
      <c r="N142" s="144" t="s">
        <v>44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145</v>
      </c>
      <c r="AT142" s="147" t="s">
        <v>141</v>
      </c>
      <c r="AU142" s="147" t="s">
        <v>88</v>
      </c>
      <c r="AY142" s="15" t="s">
        <v>138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5" t="s">
        <v>86</v>
      </c>
      <c r="BK142" s="148">
        <f>ROUND(I142*H142,2)</f>
        <v>0</v>
      </c>
      <c r="BL142" s="15" t="s">
        <v>145</v>
      </c>
      <c r="BM142" s="147" t="s">
        <v>164</v>
      </c>
    </row>
    <row r="143" spans="2:65" s="12" customFormat="1" ht="11.25">
      <c r="B143" s="149"/>
      <c r="D143" s="150" t="s">
        <v>147</v>
      </c>
      <c r="E143" s="151" t="s">
        <v>1</v>
      </c>
      <c r="F143" s="152" t="s">
        <v>86</v>
      </c>
      <c r="H143" s="153">
        <v>1</v>
      </c>
      <c r="I143" s="154"/>
      <c r="L143" s="149"/>
      <c r="M143" s="155"/>
      <c r="T143" s="156"/>
      <c r="AT143" s="151" t="s">
        <v>147</v>
      </c>
      <c r="AU143" s="151" t="s">
        <v>88</v>
      </c>
      <c r="AV143" s="12" t="s">
        <v>88</v>
      </c>
      <c r="AW143" s="12" t="s">
        <v>33</v>
      </c>
      <c r="AX143" s="12" t="s">
        <v>79</v>
      </c>
      <c r="AY143" s="151" t="s">
        <v>138</v>
      </c>
    </row>
    <row r="144" spans="2:65" s="13" customFormat="1" ht="11.25">
      <c r="B144" s="157"/>
      <c r="D144" s="150" t="s">
        <v>147</v>
      </c>
      <c r="E144" s="158" t="s">
        <v>1</v>
      </c>
      <c r="F144" s="159" t="s">
        <v>148</v>
      </c>
      <c r="H144" s="160">
        <v>1</v>
      </c>
      <c r="I144" s="161"/>
      <c r="L144" s="157"/>
      <c r="M144" s="162"/>
      <c r="T144" s="163"/>
      <c r="AT144" s="158" t="s">
        <v>147</v>
      </c>
      <c r="AU144" s="158" t="s">
        <v>88</v>
      </c>
      <c r="AV144" s="13" t="s">
        <v>149</v>
      </c>
      <c r="AW144" s="13" t="s">
        <v>33</v>
      </c>
      <c r="AX144" s="13" t="s">
        <v>86</v>
      </c>
      <c r="AY144" s="158" t="s">
        <v>138</v>
      </c>
    </row>
    <row r="145" spans="2:65" s="1" customFormat="1" ht="16.5" customHeight="1">
      <c r="B145" s="30"/>
      <c r="C145" s="135" t="s">
        <v>165</v>
      </c>
      <c r="D145" s="135" t="s">
        <v>141</v>
      </c>
      <c r="E145" s="136" t="s">
        <v>166</v>
      </c>
      <c r="F145" s="137" t="s">
        <v>167</v>
      </c>
      <c r="G145" s="138" t="s">
        <v>144</v>
      </c>
      <c r="H145" s="139">
        <v>1</v>
      </c>
      <c r="I145" s="140"/>
      <c r="J145" s="141">
        <f>ROUND(I145*H145,2)</f>
        <v>0</v>
      </c>
      <c r="K145" s="142"/>
      <c r="L145" s="30"/>
      <c r="M145" s="143" t="s">
        <v>1</v>
      </c>
      <c r="N145" s="144" t="s">
        <v>44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145</v>
      </c>
      <c r="AT145" s="147" t="s">
        <v>141</v>
      </c>
      <c r="AU145" s="147" t="s">
        <v>88</v>
      </c>
      <c r="AY145" s="15" t="s">
        <v>138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5" t="s">
        <v>86</v>
      </c>
      <c r="BK145" s="148">
        <f>ROUND(I145*H145,2)</f>
        <v>0</v>
      </c>
      <c r="BL145" s="15" t="s">
        <v>145</v>
      </c>
      <c r="BM145" s="147" t="s">
        <v>168</v>
      </c>
    </row>
    <row r="146" spans="2:65" s="12" customFormat="1" ht="11.25">
      <c r="B146" s="149"/>
      <c r="D146" s="150" t="s">
        <v>147</v>
      </c>
      <c r="E146" s="151" t="s">
        <v>1</v>
      </c>
      <c r="F146" s="152" t="s">
        <v>86</v>
      </c>
      <c r="H146" s="153">
        <v>1</v>
      </c>
      <c r="I146" s="154"/>
      <c r="L146" s="149"/>
      <c r="M146" s="155"/>
      <c r="T146" s="156"/>
      <c r="AT146" s="151" t="s">
        <v>147</v>
      </c>
      <c r="AU146" s="151" t="s">
        <v>88</v>
      </c>
      <c r="AV146" s="12" t="s">
        <v>88</v>
      </c>
      <c r="AW146" s="12" t="s">
        <v>33</v>
      </c>
      <c r="AX146" s="12" t="s">
        <v>79</v>
      </c>
      <c r="AY146" s="151" t="s">
        <v>138</v>
      </c>
    </row>
    <row r="147" spans="2:65" s="13" customFormat="1" ht="11.25">
      <c r="B147" s="157"/>
      <c r="D147" s="150" t="s">
        <v>147</v>
      </c>
      <c r="E147" s="158" t="s">
        <v>1</v>
      </c>
      <c r="F147" s="159" t="s">
        <v>148</v>
      </c>
      <c r="H147" s="160">
        <v>1</v>
      </c>
      <c r="I147" s="161"/>
      <c r="L147" s="157"/>
      <c r="M147" s="162"/>
      <c r="T147" s="163"/>
      <c r="AT147" s="158" t="s">
        <v>147</v>
      </c>
      <c r="AU147" s="158" t="s">
        <v>88</v>
      </c>
      <c r="AV147" s="13" t="s">
        <v>149</v>
      </c>
      <c r="AW147" s="13" t="s">
        <v>33</v>
      </c>
      <c r="AX147" s="13" t="s">
        <v>86</v>
      </c>
      <c r="AY147" s="158" t="s">
        <v>138</v>
      </c>
    </row>
    <row r="148" spans="2:65" s="1" customFormat="1" ht="16.5" customHeight="1">
      <c r="B148" s="30"/>
      <c r="C148" s="135" t="s">
        <v>169</v>
      </c>
      <c r="D148" s="135" t="s">
        <v>141</v>
      </c>
      <c r="E148" s="136" t="s">
        <v>170</v>
      </c>
      <c r="F148" s="137" t="s">
        <v>171</v>
      </c>
      <c r="G148" s="138" t="s">
        <v>144</v>
      </c>
      <c r="H148" s="139">
        <v>1</v>
      </c>
      <c r="I148" s="140"/>
      <c r="J148" s="141">
        <f>ROUND(I148*H148,2)</f>
        <v>0</v>
      </c>
      <c r="K148" s="142"/>
      <c r="L148" s="30"/>
      <c r="M148" s="143" t="s">
        <v>1</v>
      </c>
      <c r="N148" s="144" t="s">
        <v>44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145</v>
      </c>
      <c r="AT148" s="147" t="s">
        <v>141</v>
      </c>
      <c r="AU148" s="147" t="s">
        <v>88</v>
      </c>
      <c r="AY148" s="15" t="s">
        <v>138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5" t="s">
        <v>86</v>
      </c>
      <c r="BK148" s="148">
        <f>ROUND(I148*H148,2)</f>
        <v>0</v>
      </c>
      <c r="BL148" s="15" t="s">
        <v>145</v>
      </c>
      <c r="BM148" s="147" t="s">
        <v>172</v>
      </c>
    </row>
    <row r="149" spans="2:65" s="12" customFormat="1" ht="11.25">
      <c r="B149" s="149"/>
      <c r="D149" s="150" t="s">
        <v>147</v>
      </c>
      <c r="E149" s="151" t="s">
        <v>1</v>
      </c>
      <c r="F149" s="152" t="s">
        <v>86</v>
      </c>
      <c r="H149" s="153">
        <v>1</v>
      </c>
      <c r="I149" s="154"/>
      <c r="L149" s="149"/>
      <c r="M149" s="155"/>
      <c r="T149" s="156"/>
      <c r="AT149" s="151" t="s">
        <v>147</v>
      </c>
      <c r="AU149" s="151" t="s">
        <v>88</v>
      </c>
      <c r="AV149" s="12" t="s">
        <v>88</v>
      </c>
      <c r="AW149" s="12" t="s">
        <v>33</v>
      </c>
      <c r="AX149" s="12" t="s">
        <v>79</v>
      </c>
      <c r="AY149" s="151" t="s">
        <v>138</v>
      </c>
    </row>
    <row r="150" spans="2:65" s="13" customFormat="1" ht="11.25">
      <c r="B150" s="157"/>
      <c r="D150" s="150" t="s">
        <v>147</v>
      </c>
      <c r="E150" s="158" t="s">
        <v>1</v>
      </c>
      <c r="F150" s="159" t="s">
        <v>148</v>
      </c>
      <c r="H150" s="160">
        <v>1</v>
      </c>
      <c r="I150" s="161"/>
      <c r="L150" s="157"/>
      <c r="M150" s="162"/>
      <c r="T150" s="163"/>
      <c r="AT150" s="158" t="s">
        <v>147</v>
      </c>
      <c r="AU150" s="158" t="s">
        <v>88</v>
      </c>
      <c r="AV150" s="13" t="s">
        <v>149</v>
      </c>
      <c r="AW150" s="13" t="s">
        <v>33</v>
      </c>
      <c r="AX150" s="13" t="s">
        <v>86</v>
      </c>
      <c r="AY150" s="158" t="s">
        <v>138</v>
      </c>
    </row>
    <row r="151" spans="2:65" s="11" customFormat="1" ht="22.9" customHeight="1">
      <c r="B151" s="123"/>
      <c r="D151" s="124" t="s">
        <v>78</v>
      </c>
      <c r="E151" s="133" t="s">
        <v>173</v>
      </c>
      <c r="F151" s="133" t="s">
        <v>174</v>
      </c>
      <c r="I151" s="126"/>
      <c r="J151" s="134">
        <f>BK151</f>
        <v>0</v>
      </c>
      <c r="L151" s="123"/>
      <c r="M151" s="128"/>
      <c r="P151" s="129">
        <f>SUM(P152:P156)</f>
        <v>0</v>
      </c>
      <c r="R151" s="129">
        <f>SUM(R152:R156)</f>
        <v>0</v>
      </c>
      <c r="T151" s="130">
        <f>SUM(T152:T156)</f>
        <v>0</v>
      </c>
      <c r="AR151" s="124" t="s">
        <v>137</v>
      </c>
      <c r="AT151" s="131" t="s">
        <v>78</v>
      </c>
      <c r="AU151" s="131" t="s">
        <v>86</v>
      </c>
      <c r="AY151" s="124" t="s">
        <v>138</v>
      </c>
      <c r="BK151" s="132">
        <f>SUM(BK152:BK156)</f>
        <v>0</v>
      </c>
    </row>
    <row r="152" spans="2:65" s="1" customFormat="1" ht="16.5" customHeight="1">
      <c r="B152" s="30"/>
      <c r="C152" s="135" t="s">
        <v>175</v>
      </c>
      <c r="D152" s="135" t="s">
        <v>141</v>
      </c>
      <c r="E152" s="136" t="s">
        <v>176</v>
      </c>
      <c r="F152" s="137" t="s">
        <v>174</v>
      </c>
      <c r="G152" s="138" t="s">
        <v>144</v>
      </c>
      <c r="H152" s="139">
        <v>1</v>
      </c>
      <c r="I152" s="140"/>
      <c r="J152" s="141">
        <f>ROUND(I152*H152,2)</f>
        <v>0</v>
      </c>
      <c r="K152" s="142"/>
      <c r="L152" s="30"/>
      <c r="M152" s="143" t="s">
        <v>1</v>
      </c>
      <c r="N152" s="144" t="s">
        <v>44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145</v>
      </c>
      <c r="AT152" s="147" t="s">
        <v>141</v>
      </c>
      <c r="AU152" s="147" t="s">
        <v>88</v>
      </c>
      <c r="AY152" s="15" t="s">
        <v>138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86</v>
      </c>
      <c r="BK152" s="148">
        <f>ROUND(I152*H152,2)</f>
        <v>0</v>
      </c>
      <c r="BL152" s="15" t="s">
        <v>145</v>
      </c>
      <c r="BM152" s="147" t="s">
        <v>177</v>
      </c>
    </row>
    <row r="153" spans="2:65" s="1" customFormat="1" ht="21.75" customHeight="1">
      <c r="B153" s="30"/>
      <c r="C153" s="135" t="s">
        <v>178</v>
      </c>
      <c r="D153" s="135" t="s">
        <v>141</v>
      </c>
      <c r="E153" s="136" t="s">
        <v>179</v>
      </c>
      <c r="F153" s="137" t="s">
        <v>180</v>
      </c>
      <c r="G153" s="138" t="s">
        <v>144</v>
      </c>
      <c r="H153" s="139">
        <v>1</v>
      </c>
      <c r="I153" s="140"/>
      <c r="J153" s="141">
        <f>ROUND(I153*H153,2)</f>
        <v>0</v>
      </c>
      <c r="K153" s="142"/>
      <c r="L153" s="30"/>
      <c r="M153" s="143" t="s">
        <v>1</v>
      </c>
      <c r="N153" s="144" t="s">
        <v>44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145</v>
      </c>
      <c r="AT153" s="147" t="s">
        <v>141</v>
      </c>
      <c r="AU153" s="147" t="s">
        <v>88</v>
      </c>
      <c r="AY153" s="15" t="s">
        <v>138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86</v>
      </c>
      <c r="BK153" s="148">
        <f>ROUND(I153*H153,2)</f>
        <v>0</v>
      </c>
      <c r="BL153" s="15" t="s">
        <v>145</v>
      </c>
      <c r="BM153" s="147" t="s">
        <v>181</v>
      </c>
    </row>
    <row r="154" spans="2:65" s="1" customFormat="1" ht="16.5" customHeight="1">
      <c r="B154" s="30"/>
      <c r="C154" s="135" t="s">
        <v>182</v>
      </c>
      <c r="D154" s="135" t="s">
        <v>141</v>
      </c>
      <c r="E154" s="136" t="s">
        <v>183</v>
      </c>
      <c r="F154" s="137" t="s">
        <v>184</v>
      </c>
      <c r="G154" s="138" t="s">
        <v>144</v>
      </c>
      <c r="H154" s="139">
        <v>1</v>
      </c>
      <c r="I154" s="140"/>
      <c r="J154" s="141">
        <f>ROUND(I154*H154,2)</f>
        <v>0</v>
      </c>
      <c r="K154" s="142"/>
      <c r="L154" s="30"/>
      <c r="M154" s="143" t="s">
        <v>1</v>
      </c>
      <c r="N154" s="144" t="s">
        <v>44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145</v>
      </c>
      <c r="AT154" s="147" t="s">
        <v>141</v>
      </c>
      <c r="AU154" s="147" t="s">
        <v>88</v>
      </c>
      <c r="AY154" s="15" t="s">
        <v>138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5" t="s">
        <v>86</v>
      </c>
      <c r="BK154" s="148">
        <f>ROUND(I154*H154,2)</f>
        <v>0</v>
      </c>
      <c r="BL154" s="15" t="s">
        <v>145</v>
      </c>
      <c r="BM154" s="147" t="s">
        <v>185</v>
      </c>
    </row>
    <row r="155" spans="2:65" s="1" customFormat="1" ht="16.5" customHeight="1">
      <c r="B155" s="30"/>
      <c r="C155" s="135" t="s">
        <v>186</v>
      </c>
      <c r="D155" s="135" t="s">
        <v>141</v>
      </c>
      <c r="E155" s="136" t="s">
        <v>187</v>
      </c>
      <c r="F155" s="137" t="s">
        <v>188</v>
      </c>
      <c r="G155" s="138" t="s">
        <v>144</v>
      </c>
      <c r="H155" s="139">
        <v>1</v>
      </c>
      <c r="I155" s="140"/>
      <c r="J155" s="141">
        <f>ROUND(I155*H155,2)</f>
        <v>0</v>
      </c>
      <c r="K155" s="142"/>
      <c r="L155" s="30"/>
      <c r="M155" s="143" t="s">
        <v>1</v>
      </c>
      <c r="N155" s="144" t="s">
        <v>44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145</v>
      </c>
      <c r="AT155" s="147" t="s">
        <v>141</v>
      </c>
      <c r="AU155" s="147" t="s">
        <v>88</v>
      </c>
      <c r="AY155" s="15" t="s">
        <v>138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86</v>
      </c>
      <c r="BK155" s="148">
        <f>ROUND(I155*H155,2)</f>
        <v>0</v>
      </c>
      <c r="BL155" s="15" t="s">
        <v>145</v>
      </c>
      <c r="BM155" s="147" t="s">
        <v>189</v>
      </c>
    </row>
    <row r="156" spans="2:65" s="1" customFormat="1" ht="19.5">
      <c r="B156" s="30"/>
      <c r="D156" s="150" t="s">
        <v>153</v>
      </c>
      <c r="F156" s="164" t="s">
        <v>190</v>
      </c>
      <c r="I156" s="165"/>
      <c r="L156" s="30"/>
      <c r="M156" s="166"/>
      <c r="T156" s="54"/>
      <c r="AT156" s="15" t="s">
        <v>153</v>
      </c>
      <c r="AU156" s="15" t="s">
        <v>88</v>
      </c>
    </row>
    <row r="157" spans="2:65" s="11" customFormat="1" ht="22.9" customHeight="1">
      <c r="B157" s="123"/>
      <c r="D157" s="124" t="s">
        <v>78</v>
      </c>
      <c r="E157" s="133" t="s">
        <v>191</v>
      </c>
      <c r="F157" s="133" t="s">
        <v>192</v>
      </c>
      <c r="I157" s="126"/>
      <c r="J157" s="134">
        <f>BK157</f>
        <v>0</v>
      </c>
      <c r="L157" s="123"/>
      <c r="M157" s="128"/>
      <c r="P157" s="129">
        <f>SUM(P158:P160)</f>
        <v>0</v>
      </c>
      <c r="R157" s="129">
        <f>SUM(R158:R160)</f>
        <v>0</v>
      </c>
      <c r="T157" s="130">
        <f>SUM(T158:T160)</f>
        <v>0</v>
      </c>
      <c r="AR157" s="124" t="s">
        <v>137</v>
      </c>
      <c r="AT157" s="131" t="s">
        <v>78</v>
      </c>
      <c r="AU157" s="131" t="s">
        <v>86</v>
      </c>
      <c r="AY157" s="124" t="s">
        <v>138</v>
      </c>
      <c r="BK157" s="132">
        <f>SUM(BK158:BK160)</f>
        <v>0</v>
      </c>
    </row>
    <row r="158" spans="2:65" s="1" customFormat="1" ht="16.5" customHeight="1">
      <c r="B158" s="30"/>
      <c r="C158" s="135" t="s">
        <v>8</v>
      </c>
      <c r="D158" s="135" t="s">
        <v>141</v>
      </c>
      <c r="E158" s="136" t="s">
        <v>193</v>
      </c>
      <c r="F158" s="137" t="s">
        <v>194</v>
      </c>
      <c r="G158" s="138" t="s">
        <v>144</v>
      </c>
      <c r="H158" s="139">
        <v>1</v>
      </c>
      <c r="I158" s="140"/>
      <c r="J158" s="141">
        <f>ROUND(I158*H158,2)</f>
        <v>0</v>
      </c>
      <c r="K158" s="142"/>
      <c r="L158" s="30"/>
      <c r="M158" s="143" t="s">
        <v>1</v>
      </c>
      <c r="N158" s="144" t="s">
        <v>44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145</v>
      </c>
      <c r="AT158" s="147" t="s">
        <v>141</v>
      </c>
      <c r="AU158" s="147" t="s">
        <v>88</v>
      </c>
      <c r="AY158" s="15" t="s">
        <v>138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86</v>
      </c>
      <c r="BK158" s="148">
        <f>ROUND(I158*H158,2)</f>
        <v>0</v>
      </c>
      <c r="BL158" s="15" t="s">
        <v>145</v>
      </c>
      <c r="BM158" s="147" t="s">
        <v>195</v>
      </c>
    </row>
    <row r="159" spans="2:65" s="12" customFormat="1" ht="11.25">
      <c r="B159" s="149"/>
      <c r="D159" s="150" t="s">
        <v>147</v>
      </c>
      <c r="E159" s="151" t="s">
        <v>1</v>
      </c>
      <c r="F159" s="152" t="s">
        <v>86</v>
      </c>
      <c r="H159" s="153">
        <v>1</v>
      </c>
      <c r="I159" s="154"/>
      <c r="L159" s="149"/>
      <c r="M159" s="155"/>
      <c r="T159" s="156"/>
      <c r="AT159" s="151" t="s">
        <v>147</v>
      </c>
      <c r="AU159" s="151" t="s">
        <v>88</v>
      </c>
      <c r="AV159" s="12" t="s">
        <v>88</v>
      </c>
      <c r="AW159" s="12" t="s">
        <v>33</v>
      </c>
      <c r="AX159" s="12" t="s">
        <v>79</v>
      </c>
      <c r="AY159" s="151" t="s">
        <v>138</v>
      </c>
    </row>
    <row r="160" spans="2:65" s="13" customFormat="1" ht="11.25">
      <c r="B160" s="157"/>
      <c r="D160" s="150" t="s">
        <v>147</v>
      </c>
      <c r="E160" s="158" t="s">
        <v>1</v>
      </c>
      <c r="F160" s="159" t="s">
        <v>148</v>
      </c>
      <c r="H160" s="160">
        <v>1</v>
      </c>
      <c r="I160" s="161"/>
      <c r="L160" s="157"/>
      <c r="M160" s="162"/>
      <c r="T160" s="163"/>
      <c r="AT160" s="158" t="s">
        <v>147</v>
      </c>
      <c r="AU160" s="158" t="s">
        <v>88</v>
      </c>
      <c r="AV160" s="13" t="s">
        <v>149</v>
      </c>
      <c r="AW160" s="13" t="s">
        <v>33</v>
      </c>
      <c r="AX160" s="13" t="s">
        <v>86</v>
      </c>
      <c r="AY160" s="158" t="s">
        <v>138</v>
      </c>
    </row>
    <row r="161" spans="2:65" s="11" customFormat="1" ht="22.9" customHeight="1">
      <c r="B161" s="123"/>
      <c r="D161" s="124" t="s">
        <v>78</v>
      </c>
      <c r="E161" s="133" t="s">
        <v>196</v>
      </c>
      <c r="F161" s="133" t="s">
        <v>197</v>
      </c>
      <c r="I161" s="126"/>
      <c r="J161" s="134">
        <f>BK161</f>
        <v>0</v>
      </c>
      <c r="L161" s="123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4" t="s">
        <v>137</v>
      </c>
      <c r="AT161" s="131" t="s">
        <v>78</v>
      </c>
      <c r="AU161" s="131" t="s">
        <v>86</v>
      </c>
      <c r="AY161" s="124" t="s">
        <v>138</v>
      </c>
      <c r="BK161" s="132">
        <f>BK162</f>
        <v>0</v>
      </c>
    </row>
    <row r="162" spans="2:65" s="1" customFormat="1" ht="16.5" customHeight="1">
      <c r="B162" s="30"/>
      <c r="C162" s="135" t="s">
        <v>198</v>
      </c>
      <c r="D162" s="135" t="s">
        <v>141</v>
      </c>
      <c r="E162" s="136" t="s">
        <v>199</v>
      </c>
      <c r="F162" s="137" t="s">
        <v>197</v>
      </c>
      <c r="G162" s="138" t="s">
        <v>144</v>
      </c>
      <c r="H162" s="139">
        <v>1</v>
      </c>
      <c r="I162" s="140"/>
      <c r="J162" s="141">
        <f>ROUND(I162*H162,2)</f>
        <v>0</v>
      </c>
      <c r="K162" s="142"/>
      <c r="L162" s="30"/>
      <c r="M162" s="143" t="s">
        <v>1</v>
      </c>
      <c r="N162" s="144" t="s">
        <v>44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145</v>
      </c>
      <c r="AT162" s="147" t="s">
        <v>141</v>
      </c>
      <c r="AU162" s="147" t="s">
        <v>88</v>
      </c>
      <c r="AY162" s="15" t="s">
        <v>138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5" t="s">
        <v>86</v>
      </c>
      <c r="BK162" s="148">
        <f>ROUND(I162*H162,2)</f>
        <v>0</v>
      </c>
      <c r="BL162" s="15" t="s">
        <v>145</v>
      </c>
      <c r="BM162" s="147" t="s">
        <v>200</v>
      </c>
    </row>
    <row r="163" spans="2:65" s="11" customFormat="1" ht="22.9" customHeight="1">
      <c r="B163" s="123"/>
      <c r="D163" s="124" t="s">
        <v>78</v>
      </c>
      <c r="E163" s="133" t="s">
        <v>201</v>
      </c>
      <c r="F163" s="133" t="s">
        <v>202</v>
      </c>
      <c r="I163" s="126"/>
      <c r="J163" s="134">
        <f>BK163</f>
        <v>0</v>
      </c>
      <c r="L163" s="123"/>
      <c r="M163" s="128"/>
      <c r="P163" s="129">
        <f>SUM(P164:P167)</f>
        <v>0</v>
      </c>
      <c r="R163" s="129">
        <f>SUM(R164:R167)</f>
        <v>0</v>
      </c>
      <c r="T163" s="130">
        <f>SUM(T164:T167)</f>
        <v>0</v>
      </c>
      <c r="AR163" s="124" t="s">
        <v>137</v>
      </c>
      <c r="AT163" s="131" t="s">
        <v>78</v>
      </c>
      <c r="AU163" s="131" t="s">
        <v>86</v>
      </c>
      <c r="AY163" s="124" t="s">
        <v>138</v>
      </c>
      <c r="BK163" s="132">
        <f>SUM(BK164:BK167)</f>
        <v>0</v>
      </c>
    </row>
    <row r="164" spans="2:65" s="1" customFormat="1" ht="16.5" customHeight="1">
      <c r="B164" s="30"/>
      <c r="C164" s="135" t="s">
        <v>203</v>
      </c>
      <c r="D164" s="135" t="s">
        <v>141</v>
      </c>
      <c r="E164" s="136" t="s">
        <v>204</v>
      </c>
      <c r="F164" s="137" t="s">
        <v>202</v>
      </c>
      <c r="G164" s="138" t="s">
        <v>144</v>
      </c>
      <c r="H164" s="139">
        <v>1</v>
      </c>
      <c r="I164" s="140"/>
      <c r="J164" s="141">
        <f>ROUND(I164*H164,2)</f>
        <v>0</v>
      </c>
      <c r="K164" s="142"/>
      <c r="L164" s="30"/>
      <c r="M164" s="143" t="s">
        <v>1</v>
      </c>
      <c r="N164" s="144" t="s">
        <v>44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145</v>
      </c>
      <c r="AT164" s="147" t="s">
        <v>141</v>
      </c>
      <c r="AU164" s="147" t="s">
        <v>88</v>
      </c>
      <c r="AY164" s="15" t="s">
        <v>138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86</v>
      </c>
      <c r="BK164" s="148">
        <f>ROUND(I164*H164,2)</f>
        <v>0</v>
      </c>
      <c r="BL164" s="15" t="s">
        <v>145</v>
      </c>
      <c r="BM164" s="147" t="s">
        <v>205</v>
      </c>
    </row>
    <row r="165" spans="2:65" s="1" customFormat="1" ht="16.5" customHeight="1">
      <c r="B165" s="30"/>
      <c r="C165" s="135" t="s">
        <v>206</v>
      </c>
      <c r="D165" s="135" t="s">
        <v>141</v>
      </c>
      <c r="E165" s="136" t="s">
        <v>207</v>
      </c>
      <c r="F165" s="137" t="s">
        <v>208</v>
      </c>
      <c r="G165" s="138" t="s">
        <v>144</v>
      </c>
      <c r="H165" s="139">
        <v>1</v>
      </c>
      <c r="I165" s="140"/>
      <c r="J165" s="141">
        <f>ROUND(I165*H165,2)</f>
        <v>0</v>
      </c>
      <c r="K165" s="142"/>
      <c r="L165" s="30"/>
      <c r="M165" s="143" t="s">
        <v>1</v>
      </c>
      <c r="N165" s="144" t="s">
        <v>44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145</v>
      </c>
      <c r="AT165" s="147" t="s">
        <v>141</v>
      </c>
      <c r="AU165" s="147" t="s">
        <v>88</v>
      </c>
      <c r="AY165" s="15" t="s">
        <v>138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5" t="s">
        <v>86</v>
      </c>
      <c r="BK165" s="148">
        <f>ROUND(I165*H165,2)</f>
        <v>0</v>
      </c>
      <c r="BL165" s="15" t="s">
        <v>145</v>
      </c>
      <c r="BM165" s="147" t="s">
        <v>209</v>
      </c>
    </row>
    <row r="166" spans="2:65" s="12" customFormat="1" ht="11.25">
      <c r="B166" s="149"/>
      <c r="D166" s="150" t="s">
        <v>147</v>
      </c>
      <c r="E166" s="151" t="s">
        <v>1</v>
      </c>
      <c r="F166" s="152" t="s">
        <v>86</v>
      </c>
      <c r="H166" s="153">
        <v>1</v>
      </c>
      <c r="I166" s="154"/>
      <c r="L166" s="149"/>
      <c r="M166" s="155"/>
      <c r="T166" s="156"/>
      <c r="AT166" s="151" t="s">
        <v>147</v>
      </c>
      <c r="AU166" s="151" t="s">
        <v>88</v>
      </c>
      <c r="AV166" s="12" t="s">
        <v>88</v>
      </c>
      <c r="AW166" s="12" t="s">
        <v>33</v>
      </c>
      <c r="AX166" s="12" t="s">
        <v>79</v>
      </c>
      <c r="AY166" s="151" t="s">
        <v>138</v>
      </c>
    </row>
    <row r="167" spans="2:65" s="13" customFormat="1" ht="11.25">
      <c r="B167" s="157"/>
      <c r="D167" s="150" t="s">
        <v>147</v>
      </c>
      <c r="E167" s="158" t="s">
        <v>1</v>
      </c>
      <c r="F167" s="159" t="s">
        <v>148</v>
      </c>
      <c r="H167" s="160">
        <v>1</v>
      </c>
      <c r="I167" s="161"/>
      <c r="L167" s="157"/>
      <c r="M167" s="167"/>
      <c r="N167" s="168"/>
      <c r="O167" s="168"/>
      <c r="P167" s="168"/>
      <c r="Q167" s="168"/>
      <c r="R167" s="168"/>
      <c r="S167" s="168"/>
      <c r="T167" s="169"/>
      <c r="AT167" s="158" t="s">
        <v>147</v>
      </c>
      <c r="AU167" s="158" t="s">
        <v>88</v>
      </c>
      <c r="AV167" s="13" t="s">
        <v>149</v>
      </c>
      <c r="AW167" s="13" t="s">
        <v>33</v>
      </c>
      <c r="AX167" s="13" t="s">
        <v>86</v>
      </c>
      <c r="AY167" s="158" t="s">
        <v>138</v>
      </c>
    </row>
    <row r="168" spans="2:65" s="1" customFormat="1" ht="6.95" customHeight="1">
      <c r="B168" s="42"/>
      <c r="C168" s="43"/>
      <c r="D168" s="43"/>
      <c r="E168" s="43"/>
      <c r="F168" s="43"/>
      <c r="G168" s="43"/>
      <c r="H168" s="43"/>
      <c r="I168" s="43"/>
      <c r="J168" s="43"/>
      <c r="K168" s="43"/>
      <c r="L168" s="30"/>
    </row>
  </sheetData>
  <sheetProtection algorithmName="SHA-512" hashValue="xq2iUHdDpV0lsEUR63Sxb0miCRJEffKXgJIi995bjoqjvdJdoFgmLv2bZvngXuH4KbAhUPGsPICRv7xsDJ1Jrg==" saltValue="+2lrpNJmaAE7OpmvPySMXgsoawY1w0Eq3SMlnalyFFjQQhM28LbX6x2sc8/XkYbdmplJHHFP/tIzQA6cCahKIQ==" spinCount="100000" sheet="1" objects="1" scenarios="1" formatColumns="0" formatRows="0" autoFilter="0"/>
  <autoFilter ref="C125:K167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107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210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238.5" customHeight="1">
      <c r="B29" s="92"/>
      <c r="E29" s="216" t="s">
        <v>211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ROUND(J141,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ROUND((SUM(BE141:BE600)),  2)</f>
        <v>0</v>
      </c>
      <c r="I35" s="94">
        <v>0.21</v>
      </c>
      <c r="J35" s="84">
        <f>ROUND(((SUM(BE141:BE600))*I35),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ROUND((SUM(BF141:BF600)),  2)</f>
        <v>0</v>
      </c>
      <c r="I36" s="94">
        <v>0.12</v>
      </c>
      <c r="J36" s="84">
        <f>ROUND(((SUM(BF141:BF600))*I36),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ROUND((SUM(BG141:BG600)),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ROUND((SUM(BH141:BH600)),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ROUND((SUM(BI141:BI600)),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107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01 - Stavební úpravy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J141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212</v>
      </c>
      <c r="E99" s="108"/>
      <c r="F99" s="108"/>
      <c r="G99" s="108"/>
      <c r="H99" s="108"/>
      <c r="I99" s="108"/>
      <c r="J99" s="109">
        <f>J142</f>
        <v>0</v>
      </c>
      <c r="L99" s="106"/>
    </row>
    <row r="100" spans="2:47" s="9" customFormat="1" ht="19.899999999999999" customHeight="1">
      <c r="B100" s="110"/>
      <c r="D100" s="111" t="s">
        <v>213</v>
      </c>
      <c r="E100" s="112"/>
      <c r="F100" s="112"/>
      <c r="G100" s="112"/>
      <c r="H100" s="112"/>
      <c r="I100" s="112"/>
      <c r="J100" s="113">
        <f>J143</f>
        <v>0</v>
      </c>
      <c r="L100" s="110"/>
    </row>
    <row r="101" spans="2:47" s="9" customFormat="1" ht="19.899999999999999" customHeight="1">
      <c r="B101" s="110"/>
      <c r="D101" s="111" t="s">
        <v>214</v>
      </c>
      <c r="E101" s="112"/>
      <c r="F101" s="112"/>
      <c r="G101" s="112"/>
      <c r="H101" s="112"/>
      <c r="I101" s="112"/>
      <c r="J101" s="113">
        <f>J168</f>
        <v>0</v>
      </c>
      <c r="L101" s="110"/>
    </row>
    <row r="102" spans="2:47" s="9" customFormat="1" ht="19.899999999999999" customHeight="1">
      <c r="B102" s="110"/>
      <c r="D102" s="111" t="s">
        <v>215</v>
      </c>
      <c r="E102" s="112"/>
      <c r="F102" s="112"/>
      <c r="G102" s="112"/>
      <c r="H102" s="112"/>
      <c r="I102" s="112"/>
      <c r="J102" s="113">
        <f>J172</f>
        <v>0</v>
      </c>
      <c r="L102" s="110"/>
    </row>
    <row r="103" spans="2:47" s="9" customFormat="1" ht="19.899999999999999" customHeight="1">
      <c r="B103" s="110"/>
      <c r="D103" s="111" t="s">
        <v>216</v>
      </c>
      <c r="E103" s="112"/>
      <c r="F103" s="112"/>
      <c r="G103" s="112"/>
      <c r="H103" s="112"/>
      <c r="I103" s="112"/>
      <c r="J103" s="113">
        <f>J185</f>
        <v>0</v>
      </c>
      <c r="L103" s="110"/>
    </row>
    <row r="104" spans="2:47" s="9" customFormat="1" ht="19.899999999999999" customHeight="1">
      <c r="B104" s="110"/>
      <c r="D104" s="111" t="s">
        <v>217</v>
      </c>
      <c r="E104" s="112"/>
      <c r="F104" s="112"/>
      <c r="G104" s="112"/>
      <c r="H104" s="112"/>
      <c r="I104" s="112"/>
      <c r="J104" s="113">
        <f>J198</f>
        <v>0</v>
      </c>
      <c r="L104" s="110"/>
    </row>
    <row r="105" spans="2:47" s="9" customFormat="1" ht="19.899999999999999" customHeight="1">
      <c r="B105" s="110"/>
      <c r="D105" s="111" t="s">
        <v>218</v>
      </c>
      <c r="E105" s="112"/>
      <c r="F105" s="112"/>
      <c r="G105" s="112"/>
      <c r="H105" s="112"/>
      <c r="I105" s="112"/>
      <c r="J105" s="113">
        <f>J216</f>
        <v>0</v>
      </c>
      <c r="L105" s="110"/>
    </row>
    <row r="106" spans="2:47" s="8" customFormat="1" ht="24.95" customHeight="1">
      <c r="B106" s="106"/>
      <c r="D106" s="107" t="s">
        <v>219</v>
      </c>
      <c r="E106" s="108"/>
      <c r="F106" s="108"/>
      <c r="G106" s="108"/>
      <c r="H106" s="108"/>
      <c r="I106" s="108"/>
      <c r="J106" s="109">
        <f>J218</f>
        <v>0</v>
      </c>
      <c r="L106" s="106"/>
    </row>
    <row r="107" spans="2:47" s="9" customFormat="1" ht="19.899999999999999" customHeight="1">
      <c r="B107" s="110"/>
      <c r="D107" s="111" t="s">
        <v>220</v>
      </c>
      <c r="E107" s="112"/>
      <c r="F107" s="112"/>
      <c r="G107" s="112"/>
      <c r="H107" s="112"/>
      <c r="I107" s="112"/>
      <c r="J107" s="113">
        <f>J219</f>
        <v>0</v>
      </c>
      <c r="L107" s="110"/>
    </row>
    <row r="108" spans="2:47" s="9" customFormat="1" ht="19.899999999999999" customHeight="1">
      <c r="B108" s="110"/>
      <c r="D108" s="111" t="s">
        <v>221</v>
      </c>
      <c r="E108" s="112"/>
      <c r="F108" s="112"/>
      <c r="G108" s="112"/>
      <c r="H108" s="112"/>
      <c r="I108" s="112"/>
      <c r="J108" s="113">
        <f>J309</f>
        <v>0</v>
      </c>
      <c r="L108" s="110"/>
    </row>
    <row r="109" spans="2:47" s="9" customFormat="1" ht="19.899999999999999" customHeight="1">
      <c r="B109" s="110"/>
      <c r="D109" s="111" t="s">
        <v>222</v>
      </c>
      <c r="E109" s="112"/>
      <c r="F109" s="112"/>
      <c r="G109" s="112"/>
      <c r="H109" s="112"/>
      <c r="I109" s="112"/>
      <c r="J109" s="113">
        <f>J361</f>
        <v>0</v>
      </c>
      <c r="L109" s="110"/>
    </row>
    <row r="110" spans="2:47" s="9" customFormat="1" ht="19.899999999999999" customHeight="1">
      <c r="B110" s="110"/>
      <c r="D110" s="111" t="s">
        <v>223</v>
      </c>
      <c r="E110" s="112"/>
      <c r="F110" s="112"/>
      <c r="G110" s="112"/>
      <c r="H110" s="112"/>
      <c r="I110" s="112"/>
      <c r="J110" s="113">
        <f>J398</f>
        <v>0</v>
      </c>
      <c r="L110" s="110"/>
    </row>
    <row r="111" spans="2:47" s="9" customFormat="1" ht="19.899999999999999" customHeight="1">
      <c r="B111" s="110"/>
      <c r="D111" s="111" t="s">
        <v>224</v>
      </c>
      <c r="E111" s="112"/>
      <c r="F111" s="112"/>
      <c r="G111" s="112"/>
      <c r="H111" s="112"/>
      <c r="I111" s="112"/>
      <c r="J111" s="113">
        <f>J453</f>
        <v>0</v>
      </c>
      <c r="L111" s="110"/>
    </row>
    <row r="112" spans="2:47" s="9" customFormat="1" ht="19.899999999999999" customHeight="1">
      <c r="B112" s="110"/>
      <c r="D112" s="111" t="s">
        <v>225</v>
      </c>
      <c r="E112" s="112"/>
      <c r="F112" s="112"/>
      <c r="G112" s="112"/>
      <c r="H112" s="112"/>
      <c r="I112" s="112"/>
      <c r="J112" s="113">
        <f>J474</f>
        <v>0</v>
      </c>
      <c r="L112" s="110"/>
    </row>
    <row r="113" spans="2:12" s="9" customFormat="1" ht="19.899999999999999" customHeight="1">
      <c r="B113" s="110"/>
      <c r="D113" s="111" t="s">
        <v>226</v>
      </c>
      <c r="E113" s="112"/>
      <c r="F113" s="112"/>
      <c r="G113" s="112"/>
      <c r="H113" s="112"/>
      <c r="I113" s="112"/>
      <c r="J113" s="113">
        <f>J491</f>
        <v>0</v>
      </c>
      <c r="L113" s="110"/>
    </row>
    <row r="114" spans="2:12" s="9" customFormat="1" ht="19.899999999999999" customHeight="1">
      <c r="B114" s="110"/>
      <c r="D114" s="111" t="s">
        <v>227</v>
      </c>
      <c r="E114" s="112"/>
      <c r="F114" s="112"/>
      <c r="G114" s="112"/>
      <c r="H114" s="112"/>
      <c r="I114" s="112"/>
      <c r="J114" s="113">
        <f>J528</f>
        <v>0</v>
      </c>
      <c r="L114" s="110"/>
    </row>
    <row r="115" spans="2:12" s="9" customFormat="1" ht="19.899999999999999" customHeight="1">
      <c r="B115" s="110"/>
      <c r="D115" s="111" t="s">
        <v>228</v>
      </c>
      <c r="E115" s="112"/>
      <c r="F115" s="112"/>
      <c r="G115" s="112"/>
      <c r="H115" s="112"/>
      <c r="I115" s="112"/>
      <c r="J115" s="113">
        <f>J533</f>
        <v>0</v>
      </c>
      <c r="L115" s="110"/>
    </row>
    <row r="116" spans="2:12" s="9" customFormat="1" ht="19.899999999999999" customHeight="1">
      <c r="B116" s="110"/>
      <c r="D116" s="111" t="s">
        <v>229</v>
      </c>
      <c r="E116" s="112"/>
      <c r="F116" s="112"/>
      <c r="G116" s="112"/>
      <c r="H116" s="112"/>
      <c r="I116" s="112"/>
      <c r="J116" s="113">
        <f>J542</f>
        <v>0</v>
      </c>
      <c r="L116" s="110"/>
    </row>
    <row r="117" spans="2:12" s="9" customFormat="1" ht="19.899999999999999" customHeight="1">
      <c r="B117" s="110"/>
      <c r="D117" s="111" t="s">
        <v>230</v>
      </c>
      <c r="E117" s="112"/>
      <c r="F117" s="112"/>
      <c r="G117" s="112"/>
      <c r="H117" s="112"/>
      <c r="I117" s="112"/>
      <c r="J117" s="113">
        <f>J562</f>
        <v>0</v>
      </c>
      <c r="L117" s="110"/>
    </row>
    <row r="118" spans="2:12" s="9" customFormat="1" ht="19.899999999999999" customHeight="1">
      <c r="B118" s="110"/>
      <c r="D118" s="111" t="s">
        <v>231</v>
      </c>
      <c r="E118" s="112"/>
      <c r="F118" s="112"/>
      <c r="G118" s="112"/>
      <c r="H118" s="112"/>
      <c r="I118" s="112"/>
      <c r="J118" s="113">
        <f>J587</f>
        <v>0</v>
      </c>
      <c r="L118" s="110"/>
    </row>
    <row r="119" spans="2:12" s="9" customFormat="1" ht="19.899999999999999" customHeight="1">
      <c r="B119" s="110"/>
      <c r="D119" s="111" t="s">
        <v>232</v>
      </c>
      <c r="E119" s="112"/>
      <c r="F119" s="112"/>
      <c r="G119" s="112"/>
      <c r="H119" s="112"/>
      <c r="I119" s="112"/>
      <c r="J119" s="113">
        <f>J594</f>
        <v>0</v>
      </c>
      <c r="L119" s="110"/>
    </row>
    <row r="120" spans="2:12" s="1" customFormat="1" ht="21.75" customHeight="1">
      <c r="B120" s="30"/>
      <c r="L120" s="30"/>
    </row>
    <row r="121" spans="2:12" s="1" customFormat="1" ht="6.95" customHeight="1"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30"/>
    </row>
    <row r="125" spans="2:12" s="1" customFormat="1" ht="6.95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30"/>
    </row>
    <row r="126" spans="2:12" s="1" customFormat="1" ht="24.95" customHeight="1">
      <c r="B126" s="30"/>
      <c r="C126" s="19" t="s">
        <v>122</v>
      </c>
      <c r="L126" s="30"/>
    </row>
    <row r="127" spans="2:12" s="1" customFormat="1" ht="6.95" customHeight="1">
      <c r="B127" s="30"/>
      <c r="L127" s="30"/>
    </row>
    <row r="128" spans="2:12" s="1" customFormat="1" ht="12" customHeight="1">
      <c r="B128" s="30"/>
      <c r="C128" s="25" t="s">
        <v>16</v>
      </c>
      <c r="L128" s="30"/>
    </row>
    <row r="129" spans="2:65" s="1" customFormat="1" ht="16.5" customHeight="1">
      <c r="B129" s="30"/>
      <c r="E129" s="227" t="str">
        <f>E7</f>
        <v>ZŠ Maršovská_pavilony MVD3, S3 a U1</v>
      </c>
      <c r="F129" s="228"/>
      <c r="G129" s="228"/>
      <c r="H129" s="228"/>
      <c r="L129" s="30"/>
    </row>
    <row r="130" spans="2:65" ht="12" customHeight="1">
      <c r="B130" s="18"/>
      <c r="C130" s="25" t="s">
        <v>106</v>
      </c>
      <c r="L130" s="18"/>
    </row>
    <row r="131" spans="2:65" s="1" customFormat="1" ht="16.5" customHeight="1">
      <c r="B131" s="30"/>
      <c r="E131" s="227" t="s">
        <v>107</v>
      </c>
      <c r="F131" s="229"/>
      <c r="G131" s="229"/>
      <c r="H131" s="229"/>
      <c r="L131" s="30"/>
    </row>
    <row r="132" spans="2:65" s="1" customFormat="1" ht="12" customHeight="1">
      <c r="B132" s="30"/>
      <c r="C132" s="25" t="s">
        <v>108</v>
      </c>
      <c r="L132" s="30"/>
    </row>
    <row r="133" spans="2:65" s="1" customFormat="1" ht="16.5" customHeight="1">
      <c r="B133" s="30"/>
      <c r="E133" s="185" t="str">
        <f>E11</f>
        <v>01 - Stavební úpravy</v>
      </c>
      <c r="F133" s="229"/>
      <c r="G133" s="229"/>
      <c r="H133" s="229"/>
      <c r="L133" s="30"/>
    </row>
    <row r="134" spans="2:65" s="1" customFormat="1" ht="6.95" customHeight="1">
      <c r="B134" s="30"/>
      <c r="L134" s="30"/>
    </row>
    <row r="135" spans="2:65" s="1" customFormat="1" ht="12" customHeight="1">
      <c r="B135" s="30"/>
      <c r="C135" s="25" t="s">
        <v>20</v>
      </c>
      <c r="F135" s="23" t="str">
        <f>F14</f>
        <v>Maršovská 1575/2, 415 01 Teplice – Trnovany</v>
      </c>
      <c r="I135" s="25" t="s">
        <v>22</v>
      </c>
      <c r="J135" s="50" t="str">
        <f>IF(J14="","",J14)</f>
        <v>25. 2. 2026</v>
      </c>
      <c r="L135" s="30"/>
    </row>
    <row r="136" spans="2:65" s="1" customFormat="1" ht="6.95" customHeight="1">
      <c r="B136" s="30"/>
      <c r="L136" s="30"/>
    </row>
    <row r="137" spans="2:65" s="1" customFormat="1" ht="15.2" customHeight="1">
      <c r="B137" s="30"/>
      <c r="C137" s="25" t="s">
        <v>24</v>
      </c>
      <c r="F137" s="23" t="str">
        <f>E17</f>
        <v>Statutární město Teplice</v>
      </c>
      <c r="I137" s="25" t="s">
        <v>31</v>
      </c>
      <c r="J137" s="28" t="str">
        <f>E23</f>
        <v>RotaGroup a.s.</v>
      </c>
      <c r="L137" s="30"/>
    </row>
    <row r="138" spans="2:65" s="1" customFormat="1" ht="15.2" customHeight="1">
      <c r="B138" s="30"/>
      <c r="C138" s="25" t="s">
        <v>29</v>
      </c>
      <c r="F138" s="23" t="str">
        <f>IF(E20="","",E20)</f>
        <v>Vyplň údaj</v>
      </c>
      <c r="I138" s="25" t="s">
        <v>34</v>
      </c>
      <c r="J138" s="28" t="str">
        <f>E26</f>
        <v>RotaGroup a.s.</v>
      </c>
      <c r="L138" s="30"/>
    </row>
    <row r="139" spans="2:65" s="1" customFormat="1" ht="10.35" customHeight="1">
      <c r="B139" s="30"/>
      <c r="L139" s="30"/>
    </row>
    <row r="140" spans="2:65" s="10" customFormat="1" ht="29.25" customHeight="1">
      <c r="B140" s="114"/>
      <c r="C140" s="115" t="s">
        <v>123</v>
      </c>
      <c r="D140" s="116" t="s">
        <v>64</v>
      </c>
      <c r="E140" s="116" t="s">
        <v>60</v>
      </c>
      <c r="F140" s="116" t="s">
        <v>61</v>
      </c>
      <c r="G140" s="116" t="s">
        <v>124</v>
      </c>
      <c r="H140" s="116" t="s">
        <v>125</v>
      </c>
      <c r="I140" s="116" t="s">
        <v>126</v>
      </c>
      <c r="J140" s="117" t="s">
        <v>113</v>
      </c>
      <c r="K140" s="118" t="s">
        <v>127</v>
      </c>
      <c r="L140" s="114"/>
      <c r="M140" s="57" t="s">
        <v>1</v>
      </c>
      <c r="N140" s="58" t="s">
        <v>43</v>
      </c>
      <c r="O140" s="58" t="s">
        <v>128</v>
      </c>
      <c r="P140" s="58" t="s">
        <v>129</v>
      </c>
      <c r="Q140" s="58" t="s">
        <v>130</v>
      </c>
      <c r="R140" s="58" t="s">
        <v>131</v>
      </c>
      <c r="S140" s="58" t="s">
        <v>132</v>
      </c>
      <c r="T140" s="59" t="s">
        <v>133</v>
      </c>
    </row>
    <row r="141" spans="2:65" s="1" customFormat="1" ht="22.9" customHeight="1">
      <c r="B141" s="30"/>
      <c r="C141" s="62" t="s">
        <v>134</v>
      </c>
      <c r="J141" s="119">
        <f>BK141</f>
        <v>0</v>
      </c>
      <c r="L141" s="30"/>
      <c r="M141" s="60"/>
      <c r="N141" s="51"/>
      <c r="O141" s="51"/>
      <c r="P141" s="120">
        <f>P142+P218</f>
        <v>0</v>
      </c>
      <c r="Q141" s="51"/>
      <c r="R141" s="120">
        <f>R142+R218</f>
        <v>55.926771080000002</v>
      </c>
      <c r="S141" s="51"/>
      <c r="T141" s="121">
        <f>T142+T218</f>
        <v>33.410668900000005</v>
      </c>
      <c r="AT141" s="15" t="s">
        <v>78</v>
      </c>
      <c r="AU141" s="15" t="s">
        <v>115</v>
      </c>
      <c r="BK141" s="122">
        <f>BK142+BK218</f>
        <v>0</v>
      </c>
    </row>
    <row r="142" spans="2:65" s="11" customFormat="1" ht="25.9" customHeight="1">
      <c r="B142" s="123"/>
      <c r="D142" s="124" t="s">
        <v>78</v>
      </c>
      <c r="E142" s="125" t="s">
        <v>233</v>
      </c>
      <c r="F142" s="125" t="s">
        <v>234</v>
      </c>
      <c r="I142" s="126"/>
      <c r="J142" s="127">
        <f>BK142</f>
        <v>0</v>
      </c>
      <c r="L142" s="123"/>
      <c r="M142" s="128"/>
      <c r="P142" s="129">
        <f>P143+P168+P172+P185+P198+P216</f>
        <v>0</v>
      </c>
      <c r="R142" s="129">
        <f>R143+R168+R172+R185+R198+R216</f>
        <v>36.253332100000002</v>
      </c>
      <c r="T142" s="130">
        <f>T143+T168+T172+T185+T198+T216</f>
        <v>0.71826809999999996</v>
      </c>
      <c r="AR142" s="124" t="s">
        <v>86</v>
      </c>
      <c r="AT142" s="131" t="s">
        <v>78</v>
      </c>
      <c r="AU142" s="131" t="s">
        <v>79</v>
      </c>
      <c r="AY142" s="124" t="s">
        <v>138</v>
      </c>
      <c r="BK142" s="132">
        <f>BK143+BK168+BK172+BK185+BK198+BK216</f>
        <v>0</v>
      </c>
    </row>
    <row r="143" spans="2:65" s="11" customFormat="1" ht="22.9" customHeight="1">
      <c r="B143" s="123"/>
      <c r="D143" s="124" t="s">
        <v>78</v>
      </c>
      <c r="E143" s="133" t="s">
        <v>86</v>
      </c>
      <c r="F143" s="133" t="s">
        <v>235</v>
      </c>
      <c r="I143" s="126"/>
      <c r="J143" s="134">
        <f>BK143</f>
        <v>0</v>
      </c>
      <c r="L143" s="123"/>
      <c r="M143" s="128"/>
      <c r="P143" s="129">
        <f>SUM(P144:P167)</f>
        <v>0</v>
      </c>
      <c r="R143" s="129">
        <f>SUM(R144:R167)</f>
        <v>2.0981700000000001</v>
      </c>
      <c r="T143" s="130">
        <f>SUM(T144:T167)</f>
        <v>0</v>
      </c>
      <c r="AR143" s="124" t="s">
        <v>86</v>
      </c>
      <c r="AT143" s="131" t="s">
        <v>78</v>
      </c>
      <c r="AU143" s="131" t="s">
        <v>86</v>
      </c>
      <c r="AY143" s="124" t="s">
        <v>138</v>
      </c>
      <c r="BK143" s="132">
        <f>SUM(BK144:BK167)</f>
        <v>0</v>
      </c>
    </row>
    <row r="144" spans="2:65" s="1" customFormat="1" ht="24.2" customHeight="1">
      <c r="B144" s="30"/>
      <c r="C144" s="135" t="s">
        <v>86</v>
      </c>
      <c r="D144" s="135" t="s">
        <v>141</v>
      </c>
      <c r="E144" s="136" t="s">
        <v>236</v>
      </c>
      <c r="F144" s="137" t="s">
        <v>237</v>
      </c>
      <c r="G144" s="138" t="s">
        <v>238</v>
      </c>
      <c r="H144" s="139">
        <v>190</v>
      </c>
      <c r="I144" s="140"/>
      <c r="J144" s="141">
        <f>ROUND(I144*H144,2)</f>
        <v>0</v>
      </c>
      <c r="K144" s="142"/>
      <c r="L144" s="30"/>
      <c r="M144" s="143" t="s">
        <v>1</v>
      </c>
      <c r="N144" s="144" t="s">
        <v>44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149</v>
      </c>
      <c r="AT144" s="147" t="s">
        <v>141</v>
      </c>
      <c r="AU144" s="147" t="s">
        <v>88</v>
      </c>
      <c r="AY144" s="15" t="s">
        <v>138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5" t="s">
        <v>86</v>
      </c>
      <c r="BK144" s="148">
        <f>ROUND(I144*H144,2)</f>
        <v>0</v>
      </c>
      <c r="BL144" s="15" t="s">
        <v>149</v>
      </c>
      <c r="BM144" s="147" t="s">
        <v>239</v>
      </c>
    </row>
    <row r="145" spans="2:65" s="12" customFormat="1" ht="11.25">
      <c r="B145" s="149"/>
      <c r="D145" s="150" t="s">
        <v>147</v>
      </c>
      <c r="E145" s="151" t="s">
        <v>1</v>
      </c>
      <c r="F145" s="152" t="s">
        <v>240</v>
      </c>
      <c r="H145" s="153">
        <v>190</v>
      </c>
      <c r="I145" s="154"/>
      <c r="L145" s="149"/>
      <c r="M145" s="155"/>
      <c r="T145" s="156"/>
      <c r="AT145" s="151" t="s">
        <v>147</v>
      </c>
      <c r="AU145" s="151" t="s">
        <v>88</v>
      </c>
      <c r="AV145" s="12" t="s">
        <v>88</v>
      </c>
      <c r="AW145" s="12" t="s">
        <v>33</v>
      </c>
      <c r="AX145" s="12" t="s">
        <v>79</v>
      </c>
      <c r="AY145" s="151" t="s">
        <v>138</v>
      </c>
    </row>
    <row r="146" spans="2:65" s="13" customFormat="1" ht="11.25">
      <c r="B146" s="157"/>
      <c r="D146" s="150" t="s">
        <v>147</v>
      </c>
      <c r="E146" s="158" t="s">
        <v>1</v>
      </c>
      <c r="F146" s="159" t="s">
        <v>148</v>
      </c>
      <c r="H146" s="160">
        <v>190</v>
      </c>
      <c r="I146" s="161"/>
      <c r="L146" s="157"/>
      <c r="M146" s="162"/>
      <c r="T146" s="163"/>
      <c r="AT146" s="158" t="s">
        <v>147</v>
      </c>
      <c r="AU146" s="158" t="s">
        <v>88</v>
      </c>
      <c r="AV146" s="13" t="s">
        <v>149</v>
      </c>
      <c r="AW146" s="13" t="s">
        <v>33</v>
      </c>
      <c r="AX146" s="13" t="s">
        <v>86</v>
      </c>
      <c r="AY146" s="158" t="s">
        <v>138</v>
      </c>
    </row>
    <row r="147" spans="2:65" s="1" customFormat="1" ht="16.5" customHeight="1">
      <c r="B147" s="30"/>
      <c r="C147" s="170" t="s">
        <v>88</v>
      </c>
      <c r="D147" s="170" t="s">
        <v>241</v>
      </c>
      <c r="E147" s="171" t="s">
        <v>242</v>
      </c>
      <c r="F147" s="172" t="s">
        <v>243</v>
      </c>
      <c r="G147" s="173" t="s">
        <v>244</v>
      </c>
      <c r="H147" s="174">
        <v>6.27</v>
      </c>
      <c r="I147" s="175"/>
      <c r="J147" s="176">
        <f>ROUND(I147*H147,2)</f>
        <v>0</v>
      </c>
      <c r="K147" s="177"/>
      <c r="L147" s="178"/>
      <c r="M147" s="179" t="s">
        <v>1</v>
      </c>
      <c r="N147" s="180" t="s">
        <v>44</v>
      </c>
      <c r="P147" s="145">
        <f>O147*H147</f>
        <v>0</v>
      </c>
      <c r="Q147" s="145">
        <v>1E-3</v>
      </c>
      <c r="R147" s="145">
        <f>Q147*H147</f>
        <v>6.2699999999999995E-3</v>
      </c>
      <c r="S147" s="145">
        <v>0</v>
      </c>
      <c r="T147" s="146">
        <f>S147*H147</f>
        <v>0</v>
      </c>
      <c r="AR147" s="147" t="s">
        <v>175</v>
      </c>
      <c r="AT147" s="147" t="s">
        <v>241</v>
      </c>
      <c r="AU147" s="147" t="s">
        <v>88</v>
      </c>
      <c r="AY147" s="15" t="s">
        <v>138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5" t="s">
        <v>86</v>
      </c>
      <c r="BK147" s="148">
        <f>ROUND(I147*H147,2)</f>
        <v>0</v>
      </c>
      <c r="BL147" s="15" t="s">
        <v>149</v>
      </c>
      <c r="BM147" s="147" t="s">
        <v>245</v>
      </c>
    </row>
    <row r="148" spans="2:65" s="12" customFormat="1" ht="11.25">
      <c r="B148" s="149"/>
      <c r="D148" s="150" t="s">
        <v>147</v>
      </c>
      <c r="E148" s="151" t="s">
        <v>1</v>
      </c>
      <c r="F148" s="152" t="s">
        <v>246</v>
      </c>
      <c r="H148" s="153">
        <v>6.27</v>
      </c>
      <c r="I148" s="154"/>
      <c r="L148" s="149"/>
      <c r="M148" s="155"/>
      <c r="T148" s="156"/>
      <c r="AT148" s="151" t="s">
        <v>147</v>
      </c>
      <c r="AU148" s="151" t="s">
        <v>88</v>
      </c>
      <c r="AV148" s="12" t="s">
        <v>88</v>
      </c>
      <c r="AW148" s="12" t="s">
        <v>33</v>
      </c>
      <c r="AX148" s="12" t="s">
        <v>79</v>
      </c>
      <c r="AY148" s="151" t="s">
        <v>138</v>
      </c>
    </row>
    <row r="149" spans="2:65" s="13" customFormat="1" ht="11.25">
      <c r="B149" s="157"/>
      <c r="D149" s="150" t="s">
        <v>147</v>
      </c>
      <c r="E149" s="158" t="s">
        <v>1</v>
      </c>
      <c r="F149" s="159" t="s">
        <v>148</v>
      </c>
      <c r="H149" s="160">
        <v>6.27</v>
      </c>
      <c r="I149" s="161"/>
      <c r="L149" s="157"/>
      <c r="M149" s="162"/>
      <c r="T149" s="163"/>
      <c r="AT149" s="158" t="s">
        <v>147</v>
      </c>
      <c r="AU149" s="158" t="s">
        <v>88</v>
      </c>
      <c r="AV149" s="13" t="s">
        <v>149</v>
      </c>
      <c r="AW149" s="13" t="s">
        <v>33</v>
      </c>
      <c r="AX149" s="13" t="s">
        <v>86</v>
      </c>
      <c r="AY149" s="158" t="s">
        <v>138</v>
      </c>
    </row>
    <row r="150" spans="2:65" s="1" customFormat="1" ht="24.2" customHeight="1">
      <c r="B150" s="30"/>
      <c r="C150" s="135" t="s">
        <v>155</v>
      </c>
      <c r="D150" s="135" t="s">
        <v>141</v>
      </c>
      <c r="E150" s="136" t="s">
        <v>247</v>
      </c>
      <c r="F150" s="137" t="s">
        <v>248</v>
      </c>
      <c r="G150" s="138" t="s">
        <v>238</v>
      </c>
      <c r="H150" s="139">
        <v>190</v>
      </c>
      <c r="I150" s="140"/>
      <c r="J150" s="141">
        <f>ROUND(I150*H150,2)</f>
        <v>0</v>
      </c>
      <c r="K150" s="142"/>
      <c r="L150" s="30"/>
      <c r="M150" s="143" t="s">
        <v>1</v>
      </c>
      <c r="N150" s="144" t="s">
        <v>44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149</v>
      </c>
      <c r="AT150" s="147" t="s">
        <v>141</v>
      </c>
      <c r="AU150" s="147" t="s">
        <v>88</v>
      </c>
      <c r="AY150" s="15" t="s">
        <v>138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5" t="s">
        <v>86</v>
      </c>
      <c r="BK150" s="148">
        <f>ROUND(I150*H150,2)</f>
        <v>0</v>
      </c>
      <c r="BL150" s="15" t="s">
        <v>149</v>
      </c>
      <c r="BM150" s="147" t="s">
        <v>249</v>
      </c>
    </row>
    <row r="151" spans="2:65" s="12" customFormat="1" ht="11.25">
      <c r="B151" s="149"/>
      <c r="D151" s="150" t="s">
        <v>147</v>
      </c>
      <c r="E151" s="151" t="s">
        <v>1</v>
      </c>
      <c r="F151" s="152" t="s">
        <v>240</v>
      </c>
      <c r="H151" s="153">
        <v>190</v>
      </c>
      <c r="I151" s="154"/>
      <c r="L151" s="149"/>
      <c r="M151" s="155"/>
      <c r="T151" s="156"/>
      <c r="AT151" s="151" t="s">
        <v>147</v>
      </c>
      <c r="AU151" s="151" t="s">
        <v>88</v>
      </c>
      <c r="AV151" s="12" t="s">
        <v>88</v>
      </c>
      <c r="AW151" s="12" t="s">
        <v>33</v>
      </c>
      <c r="AX151" s="12" t="s">
        <v>79</v>
      </c>
      <c r="AY151" s="151" t="s">
        <v>138</v>
      </c>
    </row>
    <row r="152" spans="2:65" s="13" customFormat="1" ht="11.25">
      <c r="B152" s="157"/>
      <c r="D152" s="150" t="s">
        <v>147</v>
      </c>
      <c r="E152" s="158" t="s">
        <v>1</v>
      </c>
      <c r="F152" s="159" t="s">
        <v>148</v>
      </c>
      <c r="H152" s="160">
        <v>190</v>
      </c>
      <c r="I152" s="161"/>
      <c r="L152" s="157"/>
      <c r="M152" s="162"/>
      <c r="T152" s="163"/>
      <c r="AT152" s="158" t="s">
        <v>147</v>
      </c>
      <c r="AU152" s="158" t="s">
        <v>88</v>
      </c>
      <c r="AV152" s="13" t="s">
        <v>149</v>
      </c>
      <c r="AW152" s="13" t="s">
        <v>33</v>
      </c>
      <c r="AX152" s="13" t="s">
        <v>86</v>
      </c>
      <c r="AY152" s="158" t="s">
        <v>138</v>
      </c>
    </row>
    <row r="153" spans="2:65" s="1" customFormat="1" ht="16.5" customHeight="1">
      <c r="B153" s="30"/>
      <c r="C153" s="170" t="s">
        <v>149</v>
      </c>
      <c r="D153" s="170" t="s">
        <v>241</v>
      </c>
      <c r="E153" s="171" t="s">
        <v>250</v>
      </c>
      <c r="F153" s="172" t="s">
        <v>251</v>
      </c>
      <c r="G153" s="173" t="s">
        <v>252</v>
      </c>
      <c r="H153" s="174">
        <v>9.5</v>
      </c>
      <c r="I153" s="175"/>
      <c r="J153" s="176">
        <f>ROUND(I153*H153,2)</f>
        <v>0</v>
      </c>
      <c r="K153" s="177"/>
      <c r="L153" s="178"/>
      <c r="M153" s="179" t="s">
        <v>1</v>
      </c>
      <c r="N153" s="180" t="s">
        <v>44</v>
      </c>
      <c r="P153" s="145">
        <f>O153*H153</f>
        <v>0</v>
      </c>
      <c r="Q153" s="145">
        <v>0.22</v>
      </c>
      <c r="R153" s="145">
        <f>Q153*H153</f>
        <v>2.09</v>
      </c>
      <c r="S153" s="145">
        <v>0</v>
      </c>
      <c r="T153" s="146">
        <f>S153*H153</f>
        <v>0</v>
      </c>
      <c r="AR153" s="147" t="s">
        <v>175</v>
      </c>
      <c r="AT153" s="147" t="s">
        <v>241</v>
      </c>
      <c r="AU153" s="147" t="s">
        <v>88</v>
      </c>
      <c r="AY153" s="15" t="s">
        <v>138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86</v>
      </c>
      <c r="BK153" s="148">
        <f>ROUND(I153*H153,2)</f>
        <v>0</v>
      </c>
      <c r="BL153" s="15" t="s">
        <v>149</v>
      </c>
      <c r="BM153" s="147" t="s">
        <v>253</v>
      </c>
    </row>
    <row r="154" spans="2:65" s="12" customFormat="1" ht="11.25">
      <c r="B154" s="149"/>
      <c r="D154" s="150" t="s">
        <v>147</v>
      </c>
      <c r="E154" s="151" t="s">
        <v>1</v>
      </c>
      <c r="F154" s="152" t="s">
        <v>254</v>
      </c>
      <c r="H154" s="153">
        <v>9.5</v>
      </c>
      <c r="I154" s="154"/>
      <c r="L154" s="149"/>
      <c r="M154" s="155"/>
      <c r="T154" s="156"/>
      <c r="AT154" s="151" t="s">
        <v>147</v>
      </c>
      <c r="AU154" s="151" t="s">
        <v>88</v>
      </c>
      <c r="AV154" s="12" t="s">
        <v>88</v>
      </c>
      <c r="AW154" s="12" t="s">
        <v>33</v>
      </c>
      <c r="AX154" s="12" t="s">
        <v>79</v>
      </c>
      <c r="AY154" s="151" t="s">
        <v>138</v>
      </c>
    </row>
    <row r="155" spans="2:65" s="13" customFormat="1" ht="11.25">
      <c r="B155" s="157"/>
      <c r="D155" s="150" t="s">
        <v>147</v>
      </c>
      <c r="E155" s="158" t="s">
        <v>1</v>
      </c>
      <c r="F155" s="159" t="s">
        <v>148</v>
      </c>
      <c r="H155" s="160">
        <v>9.5</v>
      </c>
      <c r="I155" s="161"/>
      <c r="L155" s="157"/>
      <c r="M155" s="162"/>
      <c r="T155" s="163"/>
      <c r="AT155" s="158" t="s">
        <v>147</v>
      </c>
      <c r="AU155" s="158" t="s">
        <v>88</v>
      </c>
      <c r="AV155" s="13" t="s">
        <v>149</v>
      </c>
      <c r="AW155" s="13" t="s">
        <v>33</v>
      </c>
      <c r="AX155" s="13" t="s">
        <v>86</v>
      </c>
      <c r="AY155" s="158" t="s">
        <v>138</v>
      </c>
    </row>
    <row r="156" spans="2:65" s="1" customFormat="1" ht="21.75" customHeight="1">
      <c r="B156" s="30"/>
      <c r="C156" s="135" t="s">
        <v>137</v>
      </c>
      <c r="D156" s="135" t="s">
        <v>141</v>
      </c>
      <c r="E156" s="136" t="s">
        <v>255</v>
      </c>
      <c r="F156" s="137" t="s">
        <v>256</v>
      </c>
      <c r="G156" s="138" t="s">
        <v>252</v>
      </c>
      <c r="H156" s="139">
        <v>0.19</v>
      </c>
      <c r="I156" s="140"/>
      <c r="J156" s="141">
        <f>ROUND(I156*H156,2)</f>
        <v>0</v>
      </c>
      <c r="K156" s="142"/>
      <c r="L156" s="30"/>
      <c r="M156" s="143" t="s">
        <v>1</v>
      </c>
      <c r="N156" s="144" t="s">
        <v>44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149</v>
      </c>
      <c r="AT156" s="147" t="s">
        <v>141</v>
      </c>
      <c r="AU156" s="147" t="s">
        <v>88</v>
      </c>
      <c r="AY156" s="15" t="s">
        <v>138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5" t="s">
        <v>86</v>
      </c>
      <c r="BK156" s="148">
        <f>ROUND(I156*H156,2)</f>
        <v>0</v>
      </c>
      <c r="BL156" s="15" t="s">
        <v>149</v>
      </c>
      <c r="BM156" s="147" t="s">
        <v>257</v>
      </c>
    </row>
    <row r="157" spans="2:65" s="12" customFormat="1" ht="11.25">
      <c r="B157" s="149"/>
      <c r="D157" s="150" t="s">
        <v>147</v>
      </c>
      <c r="E157" s="151" t="s">
        <v>1</v>
      </c>
      <c r="F157" s="152" t="s">
        <v>258</v>
      </c>
      <c r="H157" s="153">
        <v>0.19</v>
      </c>
      <c r="I157" s="154"/>
      <c r="L157" s="149"/>
      <c r="M157" s="155"/>
      <c r="T157" s="156"/>
      <c r="AT157" s="151" t="s">
        <v>147</v>
      </c>
      <c r="AU157" s="151" t="s">
        <v>88</v>
      </c>
      <c r="AV157" s="12" t="s">
        <v>88</v>
      </c>
      <c r="AW157" s="12" t="s">
        <v>33</v>
      </c>
      <c r="AX157" s="12" t="s">
        <v>79</v>
      </c>
      <c r="AY157" s="151" t="s">
        <v>138</v>
      </c>
    </row>
    <row r="158" spans="2:65" s="13" customFormat="1" ht="11.25">
      <c r="B158" s="157"/>
      <c r="D158" s="150" t="s">
        <v>147</v>
      </c>
      <c r="E158" s="158" t="s">
        <v>1</v>
      </c>
      <c r="F158" s="159" t="s">
        <v>148</v>
      </c>
      <c r="H158" s="160">
        <v>0.19</v>
      </c>
      <c r="I158" s="161"/>
      <c r="L158" s="157"/>
      <c r="M158" s="162"/>
      <c r="T158" s="163"/>
      <c r="AT158" s="158" t="s">
        <v>147</v>
      </c>
      <c r="AU158" s="158" t="s">
        <v>88</v>
      </c>
      <c r="AV158" s="13" t="s">
        <v>149</v>
      </c>
      <c r="AW158" s="13" t="s">
        <v>33</v>
      </c>
      <c r="AX158" s="13" t="s">
        <v>86</v>
      </c>
      <c r="AY158" s="158" t="s">
        <v>138</v>
      </c>
    </row>
    <row r="159" spans="2:65" s="1" customFormat="1" ht="16.5" customHeight="1">
      <c r="B159" s="30"/>
      <c r="C159" s="170" t="s">
        <v>165</v>
      </c>
      <c r="D159" s="170" t="s">
        <v>241</v>
      </c>
      <c r="E159" s="171" t="s">
        <v>259</v>
      </c>
      <c r="F159" s="172" t="s">
        <v>260</v>
      </c>
      <c r="G159" s="173" t="s">
        <v>244</v>
      </c>
      <c r="H159" s="174">
        <v>1.9</v>
      </c>
      <c r="I159" s="175"/>
      <c r="J159" s="176">
        <f>ROUND(I159*H159,2)</f>
        <v>0</v>
      </c>
      <c r="K159" s="177"/>
      <c r="L159" s="178"/>
      <c r="M159" s="179" t="s">
        <v>1</v>
      </c>
      <c r="N159" s="180" t="s">
        <v>44</v>
      </c>
      <c r="P159" s="145">
        <f>O159*H159</f>
        <v>0</v>
      </c>
      <c r="Q159" s="145">
        <v>1E-3</v>
      </c>
      <c r="R159" s="145">
        <f>Q159*H159</f>
        <v>1.9E-3</v>
      </c>
      <c r="S159" s="145">
        <v>0</v>
      </c>
      <c r="T159" s="146">
        <f>S159*H159</f>
        <v>0</v>
      </c>
      <c r="AR159" s="147" t="s">
        <v>175</v>
      </c>
      <c r="AT159" s="147" t="s">
        <v>241</v>
      </c>
      <c r="AU159" s="147" t="s">
        <v>88</v>
      </c>
      <c r="AY159" s="15" t="s">
        <v>138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5" t="s">
        <v>86</v>
      </c>
      <c r="BK159" s="148">
        <f>ROUND(I159*H159,2)</f>
        <v>0</v>
      </c>
      <c r="BL159" s="15" t="s">
        <v>149</v>
      </c>
      <c r="BM159" s="147" t="s">
        <v>261</v>
      </c>
    </row>
    <row r="160" spans="2:65" s="12" customFormat="1" ht="11.25">
      <c r="B160" s="149"/>
      <c r="D160" s="150" t="s">
        <v>147</v>
      </c>
      <c r="E160" s="151" t="s">
        <v>1</v>
      </c>
      <c r="F160" s="152" t="s">
        <v>262</v>
      </c>
      <c r="H160" s="153">
        <v>1.9</v>
      </c>
      <c r="I160" s="154"/>
      <c r="L160" s="149"/>
      <c r="M160" s="155"/>
      <c r="T160" s="156"/>
      <c r="AT160" s="151" t="s">
        <v>147</v>
      </c>
      <c r="AU160" s="151" t="s">
        <v>88</v>
      </c>
      <c r="AV160" s="12" t="s">
        <v>88</v>
      </c>
      <c r="AW160" s="12" t="s">
        <v>33</v>
      </c>
      <c r="AX160" s="12" t="s">
        <v>79</v>
      </c>
      <c r="AY160" s="151" t="s">
        <v>138</v>
      </c>
    </row>
    <row r="161" spans="2:65" s="13" customFormat="1" ht="11.25">
      <c r="B161" s="157"/>
      <c r="D161" s="150" t="s">
        <v>147</v>
      </c>
      <c r="E161" s="158" t="s">
        <v>1</v>
      </c>
      <c r="F161" s="159" t="s">
        <v>148</v>
      </c>
      <c r="H161" s="160">
        <v>1.9</v>
      </c>
      <c r="I161" s="161"/>
      <c r="L161" s="157"/>
      <c r="M161" s="162"/>
      <c r="T161" s="163"/>
      <c r="AT161" s="158" t="s">
        <v>147</v>
      </c>
      <c r="AU161" s="158" t="s">
        <v>88</v>
      </c>
      <c r="AV161" s="13" t="s">
        <v>149</v>
      </c>
      <c r="AW161" s="13" t="s">
        <v>33</v>
      </c>
      <c r="AX161" s="13" t="s">
        <v>86</v>
      </c>
      <c r="AY161" s="158" t="s">
        <v>138</v>
      </c>
    </row>
    <row r="162" spans="2:65" s="1" customFormat="1" ht="21.75" customHeight="1">
      <c r="B162" s="30"/>
      <c r="C162" s="135" t="s">
        <v>169</v>
      </c>
      <c r="D162" s="135" t="s">
        <v>141</v>
      </c>
      <c r="E162" s="136" t="s">
        <v>263</v>
      </c>
      <c r="F162" s="137" t="s">
        <v>264</v>
      </c>
      <c r="G162" s="138" t="s">
        <v>238</v>
      </c>
      <c r="H162" s="139">
        <v>190</v>
      </c>
      <c r="I162" s="140"/>
      <c r="J162" s="141">
        <f>ROUND(I162*H162,2)</f>
        <v>0</v>
      </c>
      <c r="K162" s="142"/>
      <c r="L162" s="30"/>
      <c r="M162" s="143" t="s">
        <v>1</v>
      </c>
      <c r="N162" s="144" t="s">
        <v>44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149</v>
      </c>
      <c r="AT162" s="147" t="s">
        <v>141</v>
      </c>
      <c r="AU162" s="147" t="s">
        <v>88</v>
      </c>
      <c r="AY162" s="15" t="s">
        <v>138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5" t="s">
        <v>86</v>
      </c>
      <c r="BK162" s="148">
        <f>ROUND(I162*H162,2)</f>
        <v>0</v>
      </c>
      <c r="BL162" s="15" t="s">
        <v>149</v>
      </c>
      <c r="BM162" s="147" t="s">
        <v>265</v>
      </c>
    </row>
    <row r="163" spans="2:65" s="12" customFormat="1" ht="11.25">
      <c r="B163" s="149"/>
      <c r="D163" s="150" t="s">
        <v>147</v>
      </c>
      <c r="E163" s="151" t="s">
        <v>1</v>
      </c>
      <c r="F163" s="152" t="s">
        <v>240</v>
      </c>
      <c r="H163" s="153">
        <v>190</v>
      </c>
      <c r="I163" s="154"/>
      <c r="L163" s="149"/>
      <c r="M163" s="155"/>
      <c r="T163" s="156"/>
      <c r="AT163" s="151" t="s">
        <v>147</v>
      </c>
      <c r="AU163" s="151" t="s">
        <v>88</v>
      </c>
      <c r="AV163" s="12" t="s">
        <v>88</v>
      </c>
      <c r="AW163" s="12" t="s">
        <v>33</v>
      </c>
      <c r="AX163" s="12" t="s">
        <v>79</v>
      </c>
      <c r="AY163" s="151" t="s">
        <v>138</v>
      </c>
    </row>
    <row r="164" spans="2:65" s="13" customFormat="1" ht="11.25">
      <c r="B164" s="157"/>
      <c r="D164" s="150" t="s">
        <v>147</v>
      </c>
      <c r="E164" s="158" t="s">
        <v>1</v>
      </c>
      <c r="F164" s="159" t="s">
        <v>148</v>
      </c>
      <c r="H164" s="160">
        <v>190</v>
      </c>
      <c r="I164" s="161"/>
      <c r="L164" s="157"/>
      <c r="M164" s="162"/>
      <c r="T164" s="163"/>
      <c r="AT164" s="158" t="s">
        <v>147</v>
      </c>
      <c r="AU164" s="158" t="s">
        <v>88</v>
      </c>
      <c r="AV164" s="13" t="s">
        <v>149</v>
      </c>
      <c r="AW164" s="13" t="s">
        <v>33</v>
      </c>
      <c r="AX164" s="13" t="s">
        <v>86</v>
      </c>
      <c r="AY164" s="158" t="s">
        <v>138</v>
      </c>
    </row>
    <row r="165" spans="2:65" s="1" customFormat="1" ht="16.5" customHeight="1">
      <c r="B165" s="30"/>
      <c r="C165" s="135" t="s">
        <v>175</v>
      </c>
      <c r="D165" s="135" t="s">
        <v>141</v>
      </c>
      <c r="E165" s="136" t="s">
        <v>266</v>
      </c>
      <c r="F165" s="137" t="s">
        <v>267</v>
      </c>
      <c r="G165" s="138" t="s">
        <v>252</v>
      </c>
      <c r="H165" s="139">
        <v>3.8</v>
      </c>
      <c r="I165" s="140"/>
      <c r="J165" s="141">
        <f>ROUND(I165*H165,2)</f>
        <v>0</v>
      </c>
      <c r="K165" s="142"/>
      <c r="L165" s="30"/>
      <c r="M165" s="143" t="s">
        <v>1</v>
      </c>
      <c r="N165" s="144" t="s">
        <v>44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149</v>
      </c>
      <c r="AT165" s="147" t="s">
        <v>141</v>
      </c>
      <c r="AU165" s="147" t="s">
        <v>88</v>
      </c>
      <c r="AY165" s="15" t="s">
        <v>138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5" t="s">
        <v>86</v>
      </c>
      <c r="BK165" s="148">
        <f>ROUND(I165*H165,2)</f>
        <v>0</v>
      </c>
      <c r="BL165" s="15" t="s">
        <v>149</v>
      </c>
      <c r="BM165" s="147" t="s">
        <v>268</v>
      </c>
    </row>
    <row r="166" spans="2:65" s="12" customFormat="1" ht="11.25">
      <c r="B166" s="149"/>
      <c r="D166" s="150" t="s">
        <v>147</v>
      </c>
      <c r="E166" s="151" t="s">
        <v>1</v>
      </c>
      <c r="F166" s="152" t="s">
        <v>269</v>
      </c>
      <c r="H166" s="153">
        <v>3.8</v>
      </c>
      <c r="I166" s="154"/>
      <c r="L166" s="149"/>
      <c r="M166" s="155"/>
      <c r="T166" s="156"/>
      <c r="AT166" s="151" t="s">
        <v>147</v>
      </c>
      <c r="AU166" s="151" t="s">
        <v>88</v>
      </c>
      <c r="AV166" s="12" t="s">
        <v>88</v>
      </c>
      <c r="AW166" s="12" t="s">
        <v>33</v>
      </c>
      <c r="AX166" s="12" t="s">
        <v>79</v>
      </c>
      <c r="AY166" s="151" t="s">
        <v>138</v>
      </c>
    </row>
    <row r="167" spans="2:65" s="13" customFormat="1" ht="11.25">
      <c r="B167" s="157"/>
      <c r="D167" s="150" t="s">
        <v>147</v>
      </c>
      <c r="E167" s="158" t="s">
        <v>1</v>
      </c>
      <c r="F167" s="159" t="s">
        <v>148</v>
      </c>
      <c r="H167" s="160">
        <v>3.8</v>
      </c>
      <c r="I167" s="161"/>
      <c r="L167" s="157"/>
      <c r="M167" s="162"/>
      <c r="T167" s="163"/>
      <c r="AT167" s="158" t="s">
        <v>147</v>
      </c>
      <c r="AU167" s="158" t="s">
        <v>88</v>
      </c>
      <c r="AV167" s="13" t="s">
        <v>149</v>
      </c>
      <c r="AW167" s="13" t="s">
        <v>33</v>
      </c>
      <c r="AX167" s="13" t="s">
        <v>86</v>
      </c>
      <c r="AY167" s="158" t="s">
        <v>138</v>
      </c>
    </row>
    <row r="168" spans="2:65" s="11" customFormat="1" ht="22.9" customHeight="1">
      <c r="B168" s="123"/>
      <c r="D168" s="124" t="s">
        <v>78</v>
      </c>
      <c r="E168" s="133" t="s">
        <v>155</v>
      </c>
      <c r="F168" s="133" t="s">
        <v>270</v>
      </c>
      <c r="I168" s="126"/>
      <c r="J168" s="134">
        <f>BK168</f>
        <v>0</v>
      </c>
      <c r="L168" s="123"/>
      <c r="M168" s="128"/>
      <c r="P168" s="129">
        <f>SUM(P169:P171)</f>
        <v>0</v>
      </c>
      <c r="R168" s="129">
        <f>SUM(R169:R171)</f>
        <v>0.18993399999999999</v>
      </c>
      <c r="T168" s="130">
        <f>SUM(T169:T171)</f>
        <v>0</v>
      </c>
      <c r="AR168" s="124" t="s">
        <v>86</v>
      </c>
      <c r="AT168" s="131" t="s">
        <v>78</v>
      </c>
      <c r="AU168" s="131" t="s">
        <v>86</v>
      </c>
      <c r="AY168" s="124" t="s">
        <v>138</v>
      </c>
      <c r="BK168" s="132">
        <f>SUM(BK169:BK171)</f>
        <v>0</v>
      </c>
    </row>
    <row r="169" spans="2:65" s="1" customFormat="1" ht="24.2" customHeight="1">
      <c r="B169" s="30"/>
      <c r="C169" s="135" t="s">
        <v>178</v>
      </c>
      <c r="D169" s="135" t="s">
        <v>141</v>
      </c>
      <c r="E169" s="136" t="s">
        <v>271</v>
      </c>
      <c r="F169" s="137" t="s">
        <v>272</v>
      </c>
      <c r="G169" s="138" t="s">
        <v>238</v>
      </c>
      <c r="H169" s="139">
        <v>2.2999999999999998</v>
      </c>
      <c r="I169" s="140"/>
      <c r="J169" s="141">
        <f>ROUND(I169*H169,2)</f>
        <v>0</v>
      </c>
      <c r="K169" s="142"/>
      <c r="L169" s="30"/>
      <c r="M169" s="143" t="s">
        <v>1</v>
      </c>
      <c r="N169" s="144" t="s">
        <v>44</v>
      </c>
      <c r="P169" s="145">
        <f>O169*H169</f>
        <v>0</v>
      </c>
      <c r="Q169" s="145">
        <v>8.2580000000000001E-2</v>
      </c>
      <c r="R169" s="145">
        <f>Q169*H169</f>
        <v>0.18993399999999999</v>
      </c>
      <c r="S169" s="145">
        <v>0</v>
      </c>
      <c r="T169" s="146">
        <f>S169*H169</f>
        <v>0</v>
      </c>
      <c r="AR169" s="147" t="s">
        <v>149</v>
      </c>
      <c r="AT169" s="147" t="s">
        <v>141</v>
      </c>
      <c r="AU169" s="147" t="s">
        <v>88</v>
      </c>
      <c r="AY169" s="15" t="s">
        <v>138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5" t="s">
        <v>86</v>
      </c>
      <c r="BK169" s="148">
        <f>ROUND(I169*H169,2)</f>
        <v>0</v>
      </c>
      <c r="BL169" s="15" t="s">
        <v>149</v>
      </c>
      <c r="BM169" s="147" t="s">
        <v>273</v>
      </c>
    </row>
    <row r="170" spans="2:65" s="12" customFormat="1" ht="11.25">
      <c r="B170" s="149"/>
      <c r="D170" s="150" t="s">
        <v>147</v>
      </c>
      <c r="E170" s="151" t="s">
        <v>1</v>
      </c>
      <c r="F170" s="152" t="s">
        <v>274</v>
      </c>
      <c r="H170" s="153">
        <v>2.2999999999999998</v>
      </c>
      <c r="I170" s="154"/>
      <c r="L170" s="149"/>
      <c r="M170" s="155"/>
      <c r="T170" s="156"/>
      <c r="AT170" s="151" t="s">
        <v>147</v>
      </c>
      <c r="AU170" s="151" t="s">
        <v>88</v>
      </c>
      <c r="AV170" s="12" t="s">
        <v>88</v>
      </c>
      <c r="AW170" s="12" t="s">
        <v>33</v>
      </c>
      <c r="AX170" s="12" t="s">
        <v>79</v>
      </c>
      <c r="AY170" s="151" t="s">
        <v>138</v>
      </c>
    </row>
    <row r="171" spans="2:65" s="13" customFormat="1" ht="11.25">
      <c r="B171" s="157"/>
      <c r="D171" s="150" t="s">
        <v>147</v>
      </c>
      <c r="E171" s="158" t="s">
        <v>1</v>
      </c>
      <c r="F171" s="159" t="s">
        <v>148</v>
      </c>
      <c r="H171" s="160">
        <v>2.2999999999999998</v>
      </c>
      <c r="I171" s="161"/>
      <c r="L171" s="157"/>
      <c r="M171" s="162"/>
      <c r="T171" s="163"/>
      <c r="AT171" s="158" t="s">
        <v>147</v>
      </c>
      <c r="AU171" s="158" t="s">
        <v>88</v>
      </c>
      <c r="AV171" s="13" t="s">
        <v>149</v>
      </c>
      <c r="AW171" s="13" t="s">
        <v>33</v>
      </c>
      <c r="AX171" s="13" t="s">
        <v>86</v>
      </c>
      <c r="AY171" s="158" t="s">
        <v>138</v>
      </c>
    </row>
    <row r="172" spans="2:65" s="11" customFormat="1" ht="22.9" customHeight="1">
      <c r="B172" s="123"/>
      <c r="D172" s="124" t="s">
        <v>78</v>
      </c>
      <c r="E172" s="133" t="s">
        <v>165</v>
      </c>
      <c r="F172" s="133" t="s">
        <v>275</v>
      </c>
      <c r="I172" s="126"/>
      <c r="J172" s="134">
        <f>BK172</f>
        <v>0</v>
      </c>
      <c r="L172" s="123"/>
      <c r="M172" s="128"/>
      <c r="P172" s="129">
        <f>SUM(P173:P184)</f>
        <v>0</v>
      </c>
      <c r="R172" s="129">
        <f>SUM(R173:R184)</f>
        <v>33.725720000000003</v>
      </c>
      <c r="T172" s="130">
        <f>SUM(T173:T184)</f>
        <v>3.6000000000000002E-4</v>
      </c>
      <c r="AR172" s="124" t="s">
        <v>86</v>
      </c>
      <c r="AT172" s="131" t="s">
        <v>78</v>
      </c>
      <c r="AU172" s="131" t="s">
        <v>86</v>
      </c>
      <c r="AY172" s="124" t="s">
        <v>138</v>
      </c>
      <c r="BK172" s="132">
        <f>SUM(BK173:BK184)</f>
        <v>0</v>
      </c>
    </row>
    <row r="173" spans="2:65" s="1" customFormat="1" ht="24.2" customHeight="1">
      <c r="B173" s="30"/>
      <c r="C173" s="135" t="s">
        <v>182</v>
      </c>
      <c r="D173" s="135" t="s">
        <v>141</v>
      </c>
      <c r="E173" s="136" t="s">
        <v>276</v>
      </c>
      <c r="F173" s="137" t="s">
        <v>277</v>
      </c>
      <c r="G173" s="138" t="s">
        <v>278</v>
      </c>
      <c r="H173" s="139">
        <v>1</v>
      </c>
      <c r="I173" s="140"/>
      <c r="J173" s="141">
        <f>ROUND(I173*H173,2)</f>
        <v>0</v>
      </c>
      <c r="K173" s="142"/>
      <c r="L173" s="30"/>
      <c r="M173" s="143" t="s">
        <v>1</v>
      </c>
      <c r="N173" s="144" t="s">
        <v>44</v>
      </c>
      <c r="P173" s="145">
        <f>O173*H173</f>
        <v>0</v>
      </c>
      <c r="Q173" s="145">
        <v>0.1658</v>
      </c>
      <c r="R173" s="145">
        <f>Q173*H173</f>
        <v>0.1658</v>
      </c>
      <c r="S173" s="145">
        <v>0</v>
      </c>
      <c r="T173" s="146">
        <f>S173*H173</f>
        <v>0</v>
      </c>
      <c r="AR173" s="147" t="s">
        <v>149</v>
      </c>
      <c r="AT173" s="147" t="s">
        <v>141</v>
      </c>
      <c r="AU173" s="147" t="s">
        <v>88</v>
      </c>
      <c r="AY173" s="15" t="s">
        <v>138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5" t="s">
        <v>86</v>
      </c>
      <c r="BK173" s="148">
        <f>ROUND(I173*H173,2)</f>
        <v>0</v>
      </c>
      <c r="BL173" s="15" t="s">
        <v>149</v>
      </c>
      <c r="BM173" s="147" t="s">
        <v>279</v>
      </c>
    </row>
    <row r="174" spans="2:65" s="12" customFormat="1" ht="11.25">
      <c r="B174" s="149"/>
      <c r="D174" s="150" t="s">
        <v>147</v>
      </c>
      <c r="E174" s="151" t="s">
        <v>1</v>
      </c>
      <c r="F174" s="152" t="s">
        <v>280</v>
      </c>
      <c r="H174" s="153">
        <v>1</v>
      </c>
      <c r="I174" s="154"/>
      <c r="L174" s="149"/>
      <c r="M174" s="155"/>
      <c r="T174" s="156"/>
      <c r="AT174" s="151" t="s">
        <v>147</v>
      </c>
      <c r="AU174" s="151" t="s">
        <v>88</v>
      </c>
      <c r="AV174" s="12" t="s">
        <v>88</v>
      </c>
      <c r="AW174" s="12" t="s">
        <v>33</v>
      </c>
      <c r="AX174" s="12" t="s">
        <v>79</v>
      </c>
      <c r="AY174" s="151" t="s">
        <v>138</v>
      </c>
    </row>
    <row r="175" spans="2:65" s="13" customFormat="1" ht="11.25">
      <c r="B175" s="157"/>
      <c r="D175" s="150" t="s">
        <v>147</v>
      </c>
      <c r="E175" s="158" t="s">
        <v>1</v>
      </c>
      <c r="F175" s="159" t="s">
        <v>148</v>
      </c>
      <c r="H175" s="160">
        <v>1</v>
      </c>
      <c r="I175" s="161"/>
      <c r="L175" s="157"/>
      <c r="M175" s="162"/>
      <c r="T175" s="163"/>
      <c r="AT175" s="158" t="s">
        <v>147</v>
      </c>
      <c r="AU175" s="158" t="s">
        <v>88</v>
      </c>
      <c r="AV175" s="13" t="s">
        <v>149</v>
      </c>
      <c r="AW175" s="13" t="s">
        <v>33</v>
      </c>
      <c r="AX175" s="13" t="s">
        <v>86</v>
      </c>
      <c r="AY175" s="158" t="s">
        <v>138</v>
      </c>
    </row>
    <row r="176" spans="2:65" s="1" customFormat="1" ht="16.5" customHeight="1">
      <c r="B176" s="30"/>
      <c r="C176" s="135" t="s">
        <v>186</v>
      </c>
      <c r="D176" s="135" t="s">
        <v>141</v>
      </c>
      <c r="E176" s="136" t="s">
        <v>281</v>
      </c>
      <c r="F176" s="137" t="s">
        <v>282</v>
      </c>
      <c r="G176" s="138" t="s">
        <v>238</v>
      </c>
      <c r="H176" s="139">
        <v>6</v>
      </c>
      <c r="I176" s="140"/>
      <c r="J176" s="141">
        <f>ROUND(I176*H176,2)</f>
        <v>0</v>
      </c>
      <c r="K176" s="142"/>
      <c r="L176" s="30"/>
      <c r="M176" s="143" t="s">
        <v>1</v>
      </c>
      <c r="N176" s="144" t="s">
        <v>44</v>
      </c>
      <c r="P176" s="145">
        <f>O176*H176</f>
        <v>0</v>
      </c>
      <c r="Q176" s="145">
        <v>4.0000000000000003E-5</v>
      </c>
      <c r="R176" s="145">
        <f>Q176*H176</f>
        <v>2.4000000000000003E-4</v>
      </c>
      <c r="S176" s="145">
        <v>6.0000000000000002E-5</v>
      </c>
      <c r="T176" s="146">
        <f>S176*H176</f>
        <v>3.6000000000000002E-4</v>
      </c>
      <c r="AR176" s="147" t="s">
        <v>149</v>
      </c>
      <c r="AT176" s="147" t="s">
        <v>141</v>
      </c>
      <c r="AU176" s="147" t="s">
        <v>88</v>
      </c>
      <c r="AY176" s="15" t="s">
        <v>138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5" t="s">
        <v>86</v>
      </c>
      <c r="BK176" s="148">
        <f>ROUND(I176*H176,2)</f>
        <v>0</v>
      </c>
      <c r="BL176" s="15" t="s">
        <v>149</v>
      </c>
      <c r="BM176" s="147" t="s">
        <v>283</v>
      </c>
    </row>
    <row r="177" spans="2:65" s="12" customFormat="1" ht="11.25">
      <c r="B177" s="149"/>
      <c r="D177" s="150" t="s">
        <v>147</v>
      </c>
      <c r="E177" s="151" t="s">
        <v>1</v>
      </c>
      <c r="F177" s="152" t="s">
        <v>284</v>
      </c>
      <c r="H177" s="153">
        <v>6</v>
      </c>
      <c r="I177" s="154"/>
      <c r="L177" s="149"/>
      <c r="M177" s="155"/>
      <c r="T177" s="156"/>
      <c r="AT177" s="151" t="s">
        <v>147</v>
      </c>
      <c r="AU177" s="151" t="s">
        <v>88</v>
      </c>
      <c r="AV177" s="12" t="s">
        <v>88</v>
      </c>
      <c r="AW177" s="12" t="s">
        <v>33</v>
      </c>
      <c r="AX177" s="12" t="s">
        <v>79</v>
      </c>
      <c r="AY177" s="151" t="s">
        <v>138</v>
      </c>
    </row>
    <row r="178" spans="2:65" s="13" customFormat="1" ht="11.25">
      <c r="B178" s="157"/>
      <c r="D178" s="150" t="s">
        <v>147</v>
      </c>
      <c r="E178" s="158" t="s">
        <v>1</v>
      </c>
      <c r="F178" s="159" t="s">
        <v>148</v>
      </c>
      <c r="H178" s="160">
        <v>6</v>
      </c>
      <c r="I178" s="161"/>
      <c r="L178" s="157"/>
      <c r="M178" s="162"/>
      <c r="T178" s="163"/>
      <c r="AT178" s="158" t="s">
        <v>147</v>
      </c>
      <c r="AU178" s="158" t="s">
        <v>88</v>
      </c>
      <c r="AV178" s="13" t="s">
        <v>149</v>
      </c>
      <c r="AW178" s="13" t="s">
        <v>33</v>
      </c>
      <c r="AX178" s="13" t="s">
        <v>86</v>
      </c>
      <c r="AY178" s="158" t="s">
        <v>138</v>
      </c>
    </row>
    <row r="179" spans="2:65" s="1" customFormat="1" ht="24.2" customHeight="1">
      <c r="B179" s="30"/>
      <c r="C179" s="135" t="s">
        <v>8</v>
      </c>
      <c r="D179" s="135" t="s">
        <v>141</v>
      </c>
      <c r="E179" s="136" t="s">
        <v>285</v>
      </c>
      <c r="F179" s="137" t="s">
        <v>286</v>
      </c>
      <c r="G179" s="138" t="s">
        <v>238</v>
      </c>
      <c r="H179" s="139">
        <v>118.8</v>
      </c>
      <c r="I179" s="140"/>
      <c r="J179" s="141">
        <f>ROUND(I179*H179,2)</f>
        <v>0</v>
      </c>
      <c r="K179" s="142"/>
      <c r="L179" s="30"/>
      <c r="M179" s="143" t="s">
        <v>1</v>
      </c>
      <c r="N179" s="144" t="s">
        <v>44</v>
      </c>
      <c r="P179" s="145">
        <f>O179*H179</f>
        <v>0</v>
      </c>
      <c r="Q179" s="145">
        <v>2.3099999999999999E-2</v>
      </c>
      <c r="R179" s="145">
        <f>Q179*H179</f>
        <v>2.7442799999999998</v>
      </c>
      <c r="S179" s="145">
        <v>0</v>
      </c>
      <c r="T179" s="146">
        <f>S179*H179</f>
        <v>0</v>
      </c>
      <c r="AR179" s="147" t="s">
        <v>149</v>
      </c>
      <c r="AT179" s="147" t="s">
        <v>141</v>
      </c>
      <c r="AU179" s="147" t="s">
        <v>88</v>
      </c>
      <c r="AY179" s="15" t="s">
        <v>138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5" t="s">
        <v>86</v>
      </c>
      <c r="BK179" s="148">
        <f>ROUND(I179*H179,2)</f>
        <v>0</v>
      </c>
      <c r="BL179" s="15" t="s">
        <v>149</v>
      </c>
      <c r="BM179" s="147" t="s">
        <v>287</v>
      </c>
    </row>
    <row r="180" spans="2:65" s="12" customFormat="1" ht="11.25">
      <c r="B180" s="149"/>
      <c r="D180" s="150" t="s">
        <v>147</v>
      </c>
      <c r="E180" s="151" t="s">
        <v>1</v>
      </c>
      <c r="F180" s="152" t="s">
        <v>288</v>
      </c>
      <c r="H180" s="153">
        <v>118.8</v>
      </c>
      <c r="I180" s="154"/>
      <c r="L180" s="149"/>
      <c r="M180" s="155"/>
      <c r="T180" s="156"/>
      <c r="AT180" s="151" t="s">
        <v>147</v>
      </c>
      <c r="AU180" s="151" t="s">
        <v>88</v>
      </c>
      <c r="AV180" s="12" t="s">
        <v>88</v>
      </c>
      <c r="AW180" s="12" t="s">
        <v>33</v>
      </c>
      <c r="AX180" s="12" t="s">
        <v>79</v>
      </c>
      <c r="AY180" s="151" t="s">
        <v>138</v>
      </c>
    </row>
    <row r="181" spans="2:65" s="13" customFormat="1" ht="11.25">
      <c r="B181" s="157"/>
      <c r="D181" s="150" t="s">
        <v>147</v>
      </c>
      <c r="E181" s="158" t="s">
        <v>1</v>
      </c>
      <c r="F181" s="159" t="s">
        <v>148</v>
      </c>
      <c r="H181" s="160">
        <v>118.8</v>
      </c>
      <c r="I181" s="161"/>
      <c r="L181" s="157"/>
      <c r="M181" s="162"/>
      <c r="T181" s="163"/>
      <c r="AT181" s="158" t="s">
        <v>147</v>
      </c>
      <c r="AU181" s="158" t="s">
        <v>88</v>
      </c>
      <c r="AV181" s="13" t="s">
        <v>149</v>
      </c>
      <c r="AW181" s="13" t="s">
        <v>33</v>
      </c>
      <c r="AX181" s="13" t="s">
        <v>86</v>
      </c>
      <c r="AY181" s="158" t="s">
        <v>138</v>
      </c>
    </row>
    <row r="182" spans="2:65" s="1" customFormat="1" ht="24.2" customHeight="1">
      <c r="B182" s="30"/>
      <c r="C182" s="135" t="s">
        <v>198</v>
      </c>
      <c r="D182" s="135" t="s">
        <v>141</v>
      </c>
      <c r="E182" s="136" t="s">
        <v>289</v>
      </c>
      <c r="F182" s="137" t="s">
        <v>290</v>
      </c>
      <c r="G182" s="138" t="s">
        <v>238</v>
      </c>
      <c r="H182" s="139">
        <v>733.7</v>
      </c>
      <c r="I182" s="140"/>
      <c r="J182" s="141">
        <f>ROUND(I182*H182,2)</f>
        <v>0</v>
      </c>
      <c r="K182" s="142"/>
      <c r="L182" s="30"/>
      <c r="M182" s="143" t="s">
        <v>1</v>
      </c>
      <c r="N182" s="144" t="s">
        <v>44</v>
      </c>
      <c r="P182" s="145">
        <f>O182*H182</f>
        <v>0</v>
      </c>
      <c r="Q182" s="145">
        <v>4.2000000000000003E-2</v>
      </c>
      <c r="R182" s="145">
        <f>Q182*H182</f>
        <v>30.815400000000004</v>
      </c>
      <c r="S182" s="145">
        <v>0</v>
      </c>
      <c r="T182" s="146">
        <f>S182*H182</f>
        <v>0</v>
      </c>
      <c r="AR182" s="147" t="s">
        <v>149</v>
      </c>
      <c r="AT182" s="147" t="s">
        <v>141</v>
      </c>
      <c r="AU182" s="147" t="s">
        <v>88</v>
      </c>
      <c r="AY182" s="15" t="s">
        <v>138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5" t="s">
        <v>86</v>
      </c>
      <c r="BK182" s="148">
        <f>ROUND(I182*H182,2)</f>
        <v>0</v>
      </c>
      <c r="BL182" s="15" t="s">
        <v>149</v>
      </c>
      <c r="BM182" s="147" t="s">
        <v>291</v>
      </c>
    </row>
    <row r="183" spans="2:65" s="12" customFormat="1" ht="11.25">
      <c r="B183" s="149"/>
      <c r="D183" s="150" t="s">
        <v>147</v>
      </c>
      <c r="E183" s="151" t="s">
        <v>1</v>
      </c>
      <c r="F183" s="152" t="s">
        <v>292</v>
      </c>
      <c r="H183" s="153">
        <v>733.7</v>
      </c>
      <c r="I183" s="154"/>
      <c r="L183" s="149"/>
      <c r="M183" s="155"/>
      <c r="T183" s="156"/>
      <c r="AT183" s="151" t="s">
        <v>147</v>
      </c>
      <c r="AU183" s="151" t="s">
        <v>88</v>
      </c>
      <c r="AV183" s="12" t="s">
        <v>88</v>
      </c>
      <c r="AW183" s="12" t="s">
        <v>33</v>
      </c>
      <c r="AX183" s="12" t="s">
        <v>79</v>
      </c>
      <c r="AY183" s="151" t="s">
        <v>138</v>
      </c>
    </row>
    <row r="184" spans="2:65" s="13" customFormat="1" ht="11.25">
      <c r="B184" s="157"/>
      <c r="D184" s="150" t="s">
        <v>147</v>
      </c>
      <c r="E184" s="158" t="s">
        <v>1</v>
      </c>
      <c r="F184" s="159" t="s">
        <v>148</v>
      </c>
      <c r="H184" s="160">
        <v>733.7</v>
      </c>
      <c r="I184" s="161"/>
      <c r="L184" s="157"/>
      <c r="M184" s="162"/>
      <c r="T184" s="163"/>
      <c r="AT184" s="158" t="s">
        <v>147</v>
      </c>
      <c r="AU184" s="158" t="s">
        <v>88</v>
      </c>
      <c r="AV184" s="13" t="s">
        <v>149</v>
      </c>
      <c r="AW184" s="13" t="s">
        <v>33</v>
      </c>
      <c r="AX184" s="13" t="s">
        <v>86</v>
      </c>
      <c r="AY184" s="158" t="s">
        <v>138</v>
      </c>
    </row>
    <row r="185" spans="2:65" s="11" customFormat="1" ht="22.9" customHeight="1">
      <c r="B185" s="123"/>
      <c r="D185" s="124" t="s">
        <v>78</v>
      </c>
      <c r="E185" s="133" t="s">
        <v>178</v>
      </c>
      <c r="F185" s="133" t="s">
        <v>293</v>
      </c>
      <c r="I185" s="126"/>
      <c r="J185" s="134">
        <f>BK185</f>
        <v>0</v>
      </c>
      <c r="L185" s="123"/>
      <c r="M185" s="128"/>
      <c r="P185" s="129">
        <f>SUM(P186:P197)</f>
        <v>0</v>
      </c>
      <c r="R185" s="129">
        <f>SUM(R186:R197)</f>
        <v>0.23950809999999997</v>
      </c>
      <c r="T185" s="130">
        <f>SUM(T186:T197)</f>
        <v>0.71790809999999994</v>
      </c>
      <c r="AR185" s="124" t="s">
        <v>86</v>
      </c>
      <c r="AT185" s="131" t="s">
        <v>78</v>
      </c>
      <c r="AU185" s="131" t="s">
        <v>86</v>
      </c>
      <c r="AY185" s="124" t="s">
        <v>138</v>
      </c>
      <c r="BK185" s="132">
        <f>SUM(BK186:BK197)</f>
        <v>0</v>
      </c>
    </row>
    <row r="186" spans="2:65" s="1" customFormat="1" ht="16.5" customHeight="1">
      <c r="B186" s="30"/>
      <c r="C186" s="135" t="s">
        <v>203</v>
      </c>
      <c r="D186" s="135" t="s">
        <v>141</v>
      </c>
      <c r="E186" s="136" t="s">
        <v>294</v>
      </c>
      <c r="F186" s="137" t="s">
        <v>295</v>
      </c>
      <c r="G186" s="138" t="s">
        <v>238</v>
      </c>
      <c r="H186" s="139">
        <v>921.18499999999995</v>
      </c>
      <c r="I186" s="140"/>
      <c r="J186" s="141">
        <f>ROUND(I186*H186,2)</f>
        <v>0</v>
      </c>
      <c r="K186" s="142"/>
      <c r="L186" s="30"/>
      <c r="M186" s="143" t="s">
        <v>1</v>
      </c>
      <c r="N186" s="144" t="s">
        <v>44</v>
      </c>
      <c r="P186" s="145">
        <f>O186*H186</f>
        <v>0</v>
      </c>
      <c r="Q186" s="145">
        <v>2.5999999999999998E-4</v>
      </c>
      <c r="R186" s="145">
        <f>Q186*H186</f>
        <v>0.23950809999999997</v>
      </c>
      <c r="S186" s="145">
        <v>2.5999999999999998E-4</v>
      </c>
      <c r="T186" s="146">
        <f>S186*H186</f>
        <v>0.23950809999999997</v>
      </c>
      <c r="AR186" s="147" t="s">
        <v>296</v>
      </c>
      <c r="AT186" s="147" t="s">
        <v>141</v>
      </c>
      <c r="AU186" s="147" t="s">
        <v>88</v>
      </c>
      <c r="AY186" s="15" t="s">
        <v>138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5" t="s">
        <v>86</v>
      </c>
      <c r="BK186" s="148">
        <f>ROUND(I186*H186,2)</f>
        <v>0</v>
      </c>
      <c r="BL186" s="15" t="s">
        <v>296</v>
      </c>
      <c r="BM186" s="147" t="s">
        <v>297</v>
      </c>
    </row>
    <row r="187" spans="2:65" s="12" customFormat="1" ht="11.25">
      <c r="B187" s="149"/>
      <c r="D187" s="150" t="s">
        <v>147</v>
      </c>
      <c r="E187" s="151" t="s">
        <v>1</v>
      </c>
      <c r="F187" s="152" t="s">
        <v>298</v>
      </c>
      <c r="H187" s="153">
        <v>856.1</v>
      </c>
      <c r="I187" s="154"/>
      <c r="L187" s="149"/>
      <c r="M187" s="155"/>
      <c r="T187" s="156"/>
      <c r="AT187" s="151" t="s">
        <v>147</v>
      </c>
      <c r="AU187" s="151" t="s">
        <v>88</v>
      </c>
      <c r="AV187" s="12" t="s">
        <v>88</v>
      </c>
      <c r="AW187" s="12" t="s">
        <v>33</v>
      </c>
      <c r="AX187" s="12" t="s">
        <v>79</v>
      </c>
      <c r="AY187" s="151" t="s">
        <v>138</v>
      </c>
    </row>
    <row r="188" spans="2:65" s="12" customFormat="1" ht="11.25">
      <c r="B188" s="149"/>
      <c r="D188" s="150" t="s">
        <v>147</v>
      </c>
      <c r="E188" s="151" t="s">
        <v>1</v>
      </c>
      <c r="F188" s="152" t="s">
        <v>299</v>
      </c>
      <c r="H188" s="153">
        <v>3.4350000000000001</v>
      </c>
      <c r="I188" s="154"/>
      <c r="L188" s="149"/>
      <c r="M188" s="155"/>
      <c r="T188" s="156"/>
      <c r="AT188" s="151" t="s">
        <v>147</v>
      </c>
      <c r="AU188" s="151" t="s">
        <v>88</v>
      </c>
      <c r="AV188" s="12" t="s">
        <v>88</v>
      </c>
      <c r="AW188" s="12" t="s">
        <v>33</v>
      </c>
      <c r="AX188" s="12" t="s">
        <v>79</v>
      </c>
      <c r="AY188" s="151" t="s">
        <v>138</v>
      </c>
    </row>
    <row r="189" spans="2:65" s="12" customFormat="1" ht="11.25">
      <c r="B189" s="149"/>
      <c r="D189" s="150" t="s">
        <v>147</v>
      </c>
      <c r="E189" s="151" t="s">
        <v>1</v>
      </c>
      <c r="F189" s="152" t="s">
        <v>300</v>
      </c>
      <c r="H189" s="153">
        <v>59.4</v>
      </c>
      <c r="I189" s="154"/>
      <c r="L189" s="149"/>
      <c r="M189" s="155"/>
      <c r="T189" s="156"/>
      <c r="AT189" s="151" t="s">
        <v>147</v>
      </c>
      <c r="AU189" s="151" t="s">
        <v>88</v>
      </c>
      <c r="AV189" s="12" t="s">
        <v>88</v>
      </c>
      <c r="AW189" s="12" t="s">
        <v>33</v>
      </c>
      <c r="AX189" s="12" t="s">
        <v>79</v>
      </c>
      <c r="AY189" s="151" t="s">
        <v>138</v>
      </c>
    </row>
    <row r="190" spans="2:65" s="12" customFormat="1" ht="11.25">
      <c r="B190" s="149"/>
      <c r="D190" s="150" t="s">
        <v>147</v>
      </c>
      <c r="E190" s="151" t="s">
        <v>1</v>
      </c>
      <c r="F190" s="152" t="s">
        <v>301</v>
      </c>
      <c r="H190" s="153">
        <v>2.25</v>
      </c>
      <c r="I190" s="154"/>
      <c r="L190" s="149"/>
      <c r="M190" s="155"/>
      <c r="T190" s="156"/>
      <c r="AT190" s="151" t="s">
        <v>147</v>
      </c>
      <c r="AU190" s="151" t="s">
        <v>88</v>
      </c>
      <c r="AV190" s="12" t="s">
        <v>88</v>
      </c>
      <c r="AW190" s="12" t="s">
        <v>33</v>
      </c>
      <c r="AX190" s="12" t="s">
        <v>79</v>
      </c>
      <c r="AY190" s="151" t="s">
        <v>138</v>
      </c>
    </row>
    <row r="191" spans="2:65" s="13" customFormat="1" ht="11.25">
      <c r="B191" s="157"/>
      <c r="D191" s="150" t="s">
        <v>147</v>
      </c>
      <c r="E191" s="158" t="s">
        <v>1</v>
      </c>
      <c r="F191" s="159" t="s">
        <v>148</v>
      </c>
      <c r="H191" s="160">
        <v>921.18499999999995</v>
      </c>
      <c r="I191" s="161"/>
      <c r="L191" s="157"/>
      <c r="M191" s="162"/>
      <c r="T191" s="163"/>
      <c r="AT191" s="158" t="s">
        <v>147</v>
      </c>
      <c r="AU191" s="158" t="s">
        <v>88</v>
      </c>
      <c r="AV191" s="13" t="s">
        <v>149</v>
      </c>
      <c r="AW191" s="13" t="s">
        <v>33</v>
      </c>
      <c r="AX191" s="13" t="s">
        <v>86</v>
      </c>
      <c r="AY191" s="158" t="s">
        <v>138</v>
      </c>
    </row>
    <row r="192" spans="2:65" s="1" customFormat="1" ht="16.5" customHeight="1">
      <c r="B192" s="30"/>
      <c r="C192" s="135" t="s">
        <v>206</v>
      </c>
      <c r="D192" s="135" t="s">
        <v>141</v>
      </c>
      <c r="E192" s="136" t="s">
        <v>302</v>
      </c>
      <c r="F192" s="137" t="s">
        <v>303</v>
      </c>
      <c r="G192" s="138" t="s">
        <v>144</v>
      </c>
      <c r="H192" s="139">
        <v>3</v>
      </c>
      <c r="I192" s="140"/>
      <c r="J192" s="141">
        <f>ROUND(I192*H192,2)</f>
        <v>0</v>
      </c>
      <c r="K192" s="142"/>
      <c r="L192" s="30"/>
      <c r="M192" s="143" t="s">
        <v>1</v>
      </c>
      <c r="N192" s="144" t="s">
        <v>44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149</v>
      </c>
      <c r="AT192" s="147" t="s">
        <v>141</v>
      </c>
      <c r="AU192" s="147" t="s">
        <v>88</v>
      </c>
      <c r="AY192" s="15" t="s">
        <v>138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5" t="s">
        <v>86</v>
      </c>
      <c r="BK192" s="148">
        <f>ROUND(I192*H192,2)</f>
        <v>0</v>
      </c>
      <c r="BL192" s="15" t="s">
        <v>149</v>
      </c>
      <c r="BM192" s="147" t="s">
        <v>304</v>
      </c>
    </row>
    <row r="193" spans="2:65" s="12" customFormat="1" ht="11.25">
      <c r="B193" s="149"/>
      <c r="D193" s="150" t="s">
        <v>147</v>
      </c>
      <c r="E193" s="151" t="s">
        <v>1</v>
      </c>
      <c r="F193" s="152" t="s">
        <v>305</v>
      </c>
      <c r="H193" s="153">
        <v>3</v>
      </c>
      <c r="I193" s="154"/>
      <c r="L193" s="149"/>
      <c r="M193" s="155"/>
      <c r="T193" s="156"/>
      <c r="AT193" s="151" t="s">
        <v>147</v>
      </c>
      <c r="AU193" s="151" t="s">
        <v>88</v>
      </c>
      <c r="AV193" s="12" t="s">
        <v>88</v>
      </c>
      <c r="AW193" s="12" t="s">
        <v>33</v>
      </c>
      <c r="AX193" s="12" t="s">
        <v>79</v>
      </c>
      <c r="AY193" s="151" t="s">
        <v>138</v>
      </c>
    </row>
    <row r="194" spans="2:65" s="13" customFormat="1" ht="11.25">
      <c r="B194" s="157"/>
      <c r="D194" s="150" t="s">
        <v>147</v>
      </c>
      <c r="E194" s="158" t="s">
        <v>1</v>
      </c>
      <c r="F194" s="159" t="s">
        <v>148</v>
      </c>
      <c r="H194" s="160">
        <v>3</v>
      </c>
      <c r="I194" s="161"/>
      <c r="L194" s="157"/>
      <c r="M194" s="162"/>
      <c r="T194" s="163"/>
      <c r="AT194" s="158" t="s">
        <v>147</v>
      </c>
      <c r="AU194" s="158" t="s">
        <v>88</v>
      </c>
      <c r="AV194" s="13" t="s">
        <v>149</v>
      </c>
      <c r="AW194" s="13" t="s">
        <v>33</v>
      </c>
      <c r="AX194" s="13" t="s">
        <v>86</v>
      </c>
      <c r="AY194" s="158" t="s">
        <v>138</v>
      </c>
    </row>
    <row r="195" spans="2:65" s="1" customFormat="1" ht="24.2" customHeight="1">
      <c r="B195" s="30"/>
      <c r="C195" s="135" t="s">
        <v>296</v>
      </c>
      <c r="D195" s="135" t="s">
        <v>141</v>
      </c>
      <c r="E195" s="136" t="s">
        <v>306</v>
      </c>
      <c r="F195" s="137" t="s">
        <v>307</v>
      </c>
      <c r="G195" s="138" t="s">
        <v>238</v>
      </c>
      <c r="H195" s="139">
        <v>2.2999999999999998</v>
      </c>
      <c r="I195" s="140"/>
      <c r="J195" s="141">
        <f>ROUND(I195*H195,2)</f>
        <v>0</v>
      </c>
      <c r="K195" s="142"/>
      <c r="L195" s="30"/>
      <c r="M195" s="143" t="s">
        <v>1</v>
      </c>
      <c r="N195" s="144" t="s">
        <v>44</v>
      </c>
      <c r="P195" s="145">
        <f>O195*H195</f>
        <v>0</v>
      </c>
      <c r="Q195" s="145">
        <v>0</v>
      </c>
      <c r="R195" s="145">
        <f>Q195*H195</f>
        <v>0</v>
      </c>
      <c r="S195" s="145">
        <v>0.20799999999999999</v>
      </c>
      <c r="T195" s="146">
        <f>S195*H195</f>
        <v>0.47839999999999994</v>
      </c>
      <c r="AR195" s="147" t="s">
        <v>149</v>
      </c>
      <c r="AT195" s="147" t="s">
        <v>141</v>
      </c>
      <c r="AU195" s="147" t="s">
        <v>88</v>
      </c>
      <c r="AY195" s="15" t="s">
        <v>138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5" t="s">
        <v>86</v>
      </c>
      <c r="BK195" s="148">
        <f>ROUND(I195*H195,2)</f>
        <v>0</v>
      </c>
      <c r="BL195" s="15" t="s">
        <v>149</v>
      </c>
      <c r="BM195" s="147" t="s">
        <v>308</v>
      </c>
    </row>
    <row r="196" spans="2:65" s="12" customFormat="1" ht="11.25">
      <c r="B196" s="149"/>
      <c r="D196" s="150" t="s">
        <v>147</v>
      </c>
      <c r="E196" s="151" t="s">
        <v>1</v>
      </c>
      <c r="F196" s="152" t="s">
        <v>274</v>
      </c>
      <c r="H196" s="153">
        <v>2.2999999999999998</v>
      </c>
      <c r="I196" s="154"/>
      <c r="L196" s="149"/>
      <c r="M196" s="155"/>
      <c r="T196" s="156"/>
      <c r="AT196" s="151" t="s">
        <v>147</v>
      </c>
      <c r="AU196" s="151" t="s">
        <v>88</v>
      </c>
      <c r="AV196" s="12" t="s">
        <v>88</v>
      </c>
      <c r="AW196" s="12" t="s">
        <v>33</v>
      </c>
      <c r="AX196" s="12" t="s">
        <v>79</v>
      </c>
      <c r="AY196" s="151" t="s">
        <v>138</v>
      </c>
    </row>
    <row r="197" spans="2:65" s="13" customFormat="1" ht="11.25">
      <c r="B197" s="157"/>
      <c r="D197" s="150" t="s">
        <v>147</v>
      </c>
      <c r="E197" s="158" t="s">
        <v>1</v>
      </c>
      <c r="F197" s="159" t="s">
        <v>148</v>
      </c>
      <c r="H197" s="160">
        <v>2.2999999999999998</v>
      </c>
      <c r="I197" s="161"/>
      <c r="L197" s="157"/>
      <c r="M197" s="162"/>
      <c r="T197" s="163"/>
      <c r="AT197" s="158" t="s">
        <v>147</v>
      </c>
      <c r="AU197" s="158" t="s">
        <v>88</v>
      </c>
      <c r="AV197" s="13" t="s">
        <v>149</v>
      </c>
      <c r="AW197" s="13" t="s">
        <v>33</v>
      </c>
      <c r="AX197" s="13" t="s">
        <v>86</v>
      </c>
      <c r="AY197" s="158" t="s">
        <v>138</v>
      </c>
    </row>
    <row r="198" spans="2:65" s="11" customFormat="1" ht="22.9" customHeight="1">
      <c r="B198" s="123"/>
      <c r="D198" s="124" t="s">
        <v>78</v>
      </c>
      <c r="E198" s="133" t="s">
        <v>309</v>
      </c>
      <c r="F198" s="133" t="s">
        <v>310</v>
      </c>
      <c r="I198" s="126"/>
      <c r="J198" s="134">
        <f>BK198</f>
        <v>0</v>
      </c>
      <c r="L198" s="123"/>
      <c r="M198" s="128"/>
      <c r="P198" s="129">
        <f>SUM(P199:P215)</f>
        <v>0</v>
      </c>
      <c r="R198" s="129">
        <f>SUM(R199:R215)</f>
        <v>0</v>
      </c>
      <c r="T198" s="130">
        <f>SUM(T199:T215)</f>
        <v>0</v>
      </c>
      <c r="AR198" s="124" t="s">
        <v>86</v>
      </c>
      <c r="AT198" s="131" t="s">
        <v>78</v>
      </c>
      <c r="AU198" s="131" t="s">
        <v>86</v>
      </c>
      <c r="AY198" s="124" t="s">
        <v>138</v>
      </c>
      <c r="BK198" s="132">
        <f>SUM(BK199:BK215)</f>
        <v>0</v>
      </c>
    </row>
    <row r="199" spans="2:65" s="1" customFormat="1" ht="24.2" customHeight="1">
      <c r="B199" s="30"/>
      <c r="C199" s="135" t="s">
        <v>311</v>
      </c>
      <c r="D199" s="135" t="s">
        <v>141</v>
      </c>
      <c r="E199" s="136" t="s">
        <v>312</v>
      </c>
      <c r="F199" s="137" t="s">
        <v>313</v>
      </c>
      <c r="G199" s="138" t="s">
        <v>314</v>
      </c>
      <c r="H199" s="139">
        <v>33.411000000000001</v>
      </c>
      <c r="I199" s="140"/>
      <c r="J199" s="141">
        <f>ROUND(I199*H199,2)</f>
        <v>0</v>
      </c>
      <c r="K199" s="142"/>
      <c r="L199" s="30"/>
      <c r="M199" s="143" t="s">
        <v>1</v>
      </c>
      <c r="N199" s="144" t="s">
        <v>44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149</v>
      </c>
      <c r="AT199" s="147" t="s">
        <v>141</v>
      </c>
      <c r="AU199" s="147" t="s">
        <v>88</v>
      </c>
      <c r="AY199" s="15" t="s">
        <v>138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5" t="s">
        <v>86</v>
      </c>
      <c r="BK199" s="148">
        <f>ROUND(I199*H199,2)</f>
        <v>0</v>
      </c>
      <c r="BL199" s="15" t="s">
        <v>149</v>
      </c>
      <c r="BM199" s="147" t="s">
        <v>315</v>
      </c>
    </row>
    <row r="200" spans="2:65" s="1" customFormat="1" ht="24.2" customHeight="1">
      <c r="B200" s="30"/>
      <c r="C200" s="135" t="s">
        <v>316</v>
      </c>
      <c r="D200" s="135" t="s">
        <v>141</v>
      </c>
      <c r="E200" s="136" t="s">
        <v>317</v>
      </c>
      <c r="F200" s="137" t="s">
        <v>318</v>
      </c>
      <c r="G200" s="138" t="s">
        <v>314</v>
      </c>
      <c r="H200" s="139">
        <v>33.411000000000001</v>
      </c>
      <c r="I200" s="140"/>
      <c r="J200" s="141">
        <f>ROUND(I200*H200,2)</f>
        <v>0</v>
      </c>
      <c r="K200" s="142"/>
      <c r="L200" s="30"/>
      <c r="M200" s="143" t="s">
        <v>1</v>
      </c>
      <c r="N200" s="144" t="s">
        <v>44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149</v>
      </c>
      <c r="AT200" s="147" t="s">
        <v>141</v>
      </c>
      <c r="AU200" s="147" t="s">
        <v>88</v>
      </c>
      <c r="AY200" s="15" t="s">
        <v>138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5" t="s">
        <v>86</v>
      </c>
      <c r="BK200" s="148">
        <f>ROUND(I200*H200,2)</f>
        <v>0</v>
      </c>
      <c r="BL200" s="15" t="s">
        <v>149</v>
      </c>
      <c r="BM200" s="147" t="s">
        <v>319</v>
      </c>
    </row>
    <row r="201" spans="2:65" s="1" customFormat="1" ht="24.2" customHeight="1">
      <c r="B201" s="30"/>
      <c r="C201" s="135" t="s">
        <v>320</v>
      </c>
      <c r="D201" s="135" t="s">
        <v>141</v>
      </c>
      <c r="E201" s="136" t="s">
        <v>321</v>
      </c>
      <c r="F201" s="137" t="s">
        <v>322</v>
      </c>
      <c r="G201" s="138" t="s">
        <v>314</v>
      </c>
      <c r="H201" s="139">
        <v>534.57600000000002</v>
      </c>
      <c r="I201" s="140"/>
      <c r="J201" s="141">
        <f>ROUND(I201*H201,2)</f>
        <v>0</v>
      </c>
      <c r="K201" s="142"/>
      <c r="L201" s="30"/>
      <c r="M201" s="143" t="s">
        <v>1</v>
      </c>
      <c r="N201" s="144" t="s">
        <v>44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149</v>
      </c>
      <c r="AT201" s="147" t="s">
        <v>141</v>
      </c>
      <c r="AU201" s="147" t="s">
        <v>88</v>
      </c>
      <c r="AY201" s="15" t="s">
        <v>138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5" t="s">
        <v>86</v>
      </c>
      <c r="BK201" s="148">
        <f>ROUND(I201*H201,2)</f>
        <v>0</v>
      </c>
      <c r="BL201" s="15" t="s">
        <v>149</v>
      </c>
      <c r="BM201" s="147" t="s">
        <v>323</v>
      </c>
    </row>
    <row r="202" spans="2:65" s="12" customFormat="1" ht="11.25">
      <c r="B202" s="149"/>
      <c r="D202" s="150" t="s">
        <v>147</v>
      </c>
      <c r="F202" s="152" t="s">
        <v>324</v>
      </c>
      <c r="H202" s="153">
        <v>534.57600000000002</v>
      </c>
      <c r="I202" s="154"/>
      <c r="L202" s="149"/>
      <c r="M202" s="155"/>
      <c r="T202" s="156"/>
      <c r="AT202" s="151" t="s">
        <v>147</v>
      </c>
      <c r="AU202" s="151" t="s">
        <v>88</v>
      </c>
      <c r="AV202" s="12" t="s">
        <v>88</v>
      </c>
      <c r="AW202" s="12" t="s">
        <v>4</v>
      </c>
      <c r="AX202" s="12" t="s">
        <v>86</v>
      </c>
      <c r="AY202" s="151" t="s">
        <v>138</v>
      </c>
    </row>
    <row r="203" spans="2:65" s="1" customFormat="1" ht="33" customHeight="1">
      <c r="B203" s="30"/>
      <c r="C203" s="135" t="s">
        <v>325</v>
      </c>
      <c r="D203" s="135" t="s">
        <v>141</v>
      </c>
      <c r="E203" s="136" t="s">
        <v>326</v>
      </c>
      <c r="F203" s="137" t="s">
        <v>327</v>
      </c>
      <c r="G203" s="138" t="s">
        <v>314</v>
      </c>
      <c r="H203" s="139">
        <v>0.47799999999999998</v>
      </c>
      <c r="I203" s="140"/>
      <c r="J203" s="141">
        <f>ROUND(I203*H203,2)</f>
        <v>0</v>
      </c>
      <c r="K203" s="142"/>
      <c r="L203" s="30"/>
      <c r="M203" s="143" t="s">
        <v>1</v>
      </c>
      <c r="N203" s="144" t="s">
        <v>44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149</v>
      </c>
      <c r="AT203" s="147" t="s">
        <v>141</v>
      </c>
      <c r="AU203" s="147" t="s">
        <v>88</v>
      </c>
      <c r="AY203" s="15" t="s">
        <v>138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5" t="s">
        <v>86</v>
      </c>
      <c r="BK203" s="148">
        <f>ROUND(I203*H203,2)</f>
        <v>0</v>
      </c>
      <c r="BL203" s="15" t="s">
        <v>149</v>
      </c>
      <c r="BM203" s="147" t="s">
        <v>328</v>
      </c>
    </row>
    <row r="204" spans="2:65" s="12" customFormat="1" ht="11.25">
      <c r="B204" s="149"/>
      <c r="D204" s="150" t="s">
        <v>147</v>
      </c>
      <c r="E204" s="151" t="s">
        <v>1</v>
      </c>
      <c r="F204" s="152" t="s">
        <v>329</v>
      </c>
      <c r="H204" s="153">
        <v>0.47799999999999998</v>
      </c>
      <c r="I204" s="154"/>
      <c r="L204" s="149"/>
      <c r="M204" s="155"/>
      <c r="T204" s="156"/>
      <c r="AT204" s="151" t="s">
        <v>147</v>
      </c>
      <c r="AU204" s="151" t="s">
        <v>88</v>
      </c>
      <c r="AV204" s="12" t="s">
        <v>88</v>
      </c>
      <c r="AW204" s="12" t="s">
        <v>33</v>
      </c>
      <c r="AX204" s="12" t="s">
        <v>86</v>
      </c>
      <c r="AY204" s="151" t="s">
        <v>138</v>
      </c>
    </row>
    <row r="205" spans="2:65" s="1" customFormat="1" ht="33" customHeight="1">
      <c r="B205" s="30"/>
      <c r="C205" s="135" t="s">
        <v>7</v>
      </c>
      <c r="D205" s="135" t="s">
        <v>141</v>
      </c>
      <c r="E205" s="136" t="s">
        <v>330</v>
      </c>
      <c r="F205" s="137" t="s">
        <v>331</v>
      </c>
      <c r="G205" s="138" t="s">
        <v>314</v>
      </c>
      <c r="H205" s="139">
        <v>2.4529999999999998</v>
      </c>
      <c r="I205" s="140"/>
      <c r="J205" s="141">
        <f>ROUND(I205*H205,2)</f>
        <v>0</v>
      </c>
      <c r="K205" s="142"/>
      <c r="L205" s="30"/>
      <c r="M205" s="143" t="s">
        <v>1</v>
      </c>
      <c r="N205" s="144" t="s">
        <v>44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149</v>
      </c>
      <c r="AT205" s="147" t="s">
        <v>141</v>
      </c>
      <c r="AU205" s="147" t="s">
        <v>88</v>
      </c>
      <c r="AY205" s="15" t="s">
        <v>138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5" t="s">
        <v>86</v>
      </c>
      <c r="BK205" s="148">
        <f>ROUND(I205*H205,2)</f>
        <v>0</v>
      </c>
      <c r="BL205" s="15" t="s">
        <v>149</v>
      </c>
      <c r="BM205" s="147" t="s">
        <v>332</v>
      </c>
    </row>
    <row r="206" spans="2:65" s="12" customFormat="1" ht="22.5">
      <c r="B206" s="149"/>
      <c r="D206" s="150" t="s">
        <v>147</v>
      </c>
      <c r="E206" s="151" t="s">
        <v>1</v>
      </c>
      <c r="F206" s="152" t="s">
        <v>333</v>
      </c>
      <c r="H206" s="153">
        <v>2.4529999999999998</v>
      </c>
      <c r="I206" s="154"/>
      <c r="L206" s="149"/>
      <c r="M206" s="155"/>
      <c r="T206" s="156"/>
      <c r="AT206" s="151" t="s">
        <v>147</v>
      </c>
      <c r="AU206" s="151" t="s">
        <v>88</v>
      </c>
      <c r="AV206" s="12" t="s">
        <v>88</v>
      </c>
      <c r="AW206" s="12" t="s">
        <v>33</v>
      </c>
      <c r="AX206" s="12" t="s">
        <v>79</v>
      </c>
      <c r="AY206" s="151" t="s">
        <v>138</v>
      </c>
    </row>
    <row r="207" spans="2:65" s="13" customFormat="1" ht="11.25">
      <c r="B207" s="157"/>
      <c r="D207" s="150" t="s">
        <v>147</v>
      </c>
      <c r="E207" s="158" t="s">
        <v>1</v>
      </c>
      <c r="F207" s="159" t="s">
        <v>148</v>
      </c>
      <c r="H207" s="160">
        <v>2.4529999999999998</v>
      </c>
      <c r="I207" s="161"/>
      <c r="L207" s="157"/>
      <c r="M207" s="162"/>
      <c r="T207" s="163"/>
      <c r="AT207" s="158" t="s">
        <v>147</v>
      </c>
      <c r="AU207" s="158" t="s">
        <v>88</v>
      </c>
      <c r="AV207" s="13" t="s">
        <v>149</v>
      </c>
      <c r="AW207" s="13" t="s">
        <v>33</v>
      </c>
      <c r="AX207" s="13" t="s">
        <v>86</v>
      </c>
      <c r="AY207" s="158" t="s">
        <v>138</v>
      </c>
    </row>
    <row r="208" spans="2:65" s="1" customFormat="1" ht="33" customHeight="1">
      <c r="B208" s="30"/>
      <c r="C208" s="135" t="s">
        <v>334</v>
      </c>
      <c r="D208" s="135" t="s">
        <v>141</v>
      </c>
      <c r="E208" s="136" t="s">
        <v>335</v>
      </c>
      <c r="F208" s="137" t="s">
        <v>336</v>
      </c>
      <c r="G208" s="138" t="s">
        <v>314</v>
      </c>
      <c r="H208" s="139">
        <v>14.814</v>
      </c>
      <c r="I208" s="140"/>
      <c r="J208" s="141">
        <f>ROUND(I208*H208,2)</f>
        <v>0</v>
      </c>
      <c r="K208" s="142"/>
      <c r="L208" s="30"/>
      <c r="M208" s="143" t="s">
        <v>1</v>
      </c>
      <c r="N208" s="144" t="s">
        <v>44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149</v>
      </c>
      <c r="AT208" s="147" t="s">
        <v>141</v>
      </c>
      <c r="AU208" s="147" t="s">
        <v>88</v>
      </c>
      <c r="AY208" s="15" t="s">
        <v>138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5" t="s">
        <v>86</v>
      </c>
      <c r="BK208" s="148">
        <f>ROUND(I208*H208,2)</f>
        <v>0</v>
      </c>
      <c r="BL208" s="15" t="s">
        <v>149</v>
      </c>
      <c r="BM208" s="147" t="s">
        <v>337</v>
      </c>
    </row>
    <row r="209" spans="2:65" s="12" customFormat="1" ht="11.25">
      <c r="B209" s="149"/>
      <c r="D209" s="150" t="s">
        <v>147</v>
      </c>
      <c r="E209" s="151" t="s">
        <v>1</v>
      </c>
      <c r="F209" s="152" t="s">
        <v>338</v>
      </c>
      <c r="H209" s="153">
        <v>14.814</v>
      </c>
      <c r="I209" s="154"/>
      <c r="L209" s="149"/>
      <c r="M209" s="155"/>
      <c r="T209" s="156"/>
      <c r="AT209" s="151" t="s">
        <v>147</v>
      </c>
      <c r="AU209" s="151" t="s">
        <v>88</v>
      </c>
      <c r="AV209" s="12" t="s">
        <v>88</v>
      </c>
      <c r="AW209" s="12" t="s">
        <v>33</v>
      </c>
      <c r="AX209" s="12" t="s">
        <v>86</v>
      </c>
      <c r="AY209" s="151" t="s">
        <v>138</v>
      </c>
    </row>
    <row r="210" spans="2:65" s="1" customFormat="1" ht="33" customHeight="1">
      <c r="B210" s="30"/>
      <c r="C210" s="135" t="s">
        <v>339</v>
      </c>
      <c r="D210" s="135" t="s">
        <v>141</v>
      </c>
      <c r="E210" s="136" t="s">
        <v>340</v>
      </c>
      <c r="F210" s="137" t="s">
        <v>341</v>
      </c>
      <c r="G210" s="138" t="s">
        <v>314</v>
      </c>
      <c r="H210" s="139">
        <v>1.978</v>
      </c>
      <c r="I210" s="140"/>
      <c r="J210" s="141">
        <f>ROUND(I210*H210,2)</f>
        <v>0</v>
      </c>
      <c r="K210" s="142"/>
      <c r="L210" s="30"/>
      <c r="M210" s="143" t="s">
        <v>1</v>
      </c>
      <c r="N210" s="144" t="s">
        <v>44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149</v>
      </c>
      <c r="AT210" s="147" t="s">
        <v>141</v>
      </c>
      <c r="AU210" s="147" t="s">
        <v>88</v>
      </c>
      <c r="AY210" s="15" t="s">
        <v>138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5" t="s">
        <v>86</v>
      </c>
      <c r="BK210" s="148">
        <f>ROUND(I210*H210,2)</f>
        <v>0</v>
      </c>
      <c r="BL210" s="15" t="s">
        <v>149</v>
      </c>
      <c r="BM210" s="147" t="s">
        <v>342</v>
      </c>
    </row>
    <row r="211" spans="2:65" s="12" customFormat="1" ht="11.25">
      <c r="B211" s="149"/>
      <c r="D211" s="150" t="s">
        <v>147</v>
      </c>
      <c r="E211" s="151" t="s">
        <v>1</v>
      </c>
      <c r="F211" s="152" t="s">
        <v>343</v>
      </c>
      <c r="H211" s="153">
        <v>1.978</v>
      </c>
      <c r="I211" s="154"/>
      <c r="L211" s="149"/>
      <c r="M211" s="155"/>
      <c r="T211" s="156"/>
      <c r="AT211" s="151" t="s">
        <v>147</v>
      </c>
      <c r="AU211" s="151" t="s">
        <v>88</v>
      </c>
      <c r="AV211" s="12" t="s">
        <v>88</v>
      </c>
      <c r="AW211" s="12" t="s">
        <v>33</v>
      </c>
      <c r="AX211" s="12" t="s">
        <v>86</v>
      </c>
      <c r="AY211" s="151" t="s">
        <v>138</v>
      </c>
    </row>
    <row r="212" spans="2:65" s="1" customFormat="1" ht="37.9" customHeight="1">
      <c r="B212" s="30"/>
      <c r="C212" s="135" t="s">
        <v>344</v>
      </c>
      <c r="D212" s="135" t="s">
        <v>141</v>
      </c>
      <c r="E212" s="136" t="s">
        <v>345</v>
      </c>
      <c r="F212" s="137" t="s">
        <v>346</v>
      </c>
      <c r="G212" s="138" t="s">
        <v>314</v>
      </c>
      <c r="H212" s="139">
        <v>3.7810000000000001</v>
      </c>
      <c r="I212" s="140"/>
      <c r="J212" s="141">
        <f>ROUND(I212*H212,2)</f>
        <v>0</v>
      </c>
      <c r="K212" s="142"/>
      <c r="L212" s="30"/>
      <c r="M212" s="143" t="s">
        <v>1</v>
      </c>
      <c r="N212" s="144" t="s">
        <v>44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149</v>
      </c>
      <c r="AT212" s="147" t="s">
        <v>141</v>
      </c>
      <c r="AU212" s="147" t="s">
        <v>88</v>
      </c>
      <c r="AY212" s="15" t="s">
        <v>138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5" t="s">
        <v>86</v>
      </c>
      <c r="BK212" s="148">
        <f>ROUND(I212*H212,2)</f>
        <v>0</v>
      </c>
      <c r="BL212" s="15" t="s">
        <v>149</v>
      </c>
      <c r="BM212" s="147" t="s">
        <v>347</v>
      </c>
    </row>
    <row r="213" spans="2:65" s="12" customFormat="1" ht="11.25">
      <c r="B213" s="149"/>
      <c r="D213" s="150" t="s">
        <v>147</v>
      </c>
      <c r="E213" s="151" t="s">
        <v>1</v>
      </c>
      <c r="F213" s="152" t="s">
        <v>348</v>
      </c>
      <c r="H213" s="153">
        <v>3.7810000000000001</v>
      </c>
      <c r="I213" s="154"/>
      <c r="L213" s="149"/>
      <c r="M213" s="155"/>
      <c r="T213" s="156"/>
      <c r="AT213" s="151" t="s">
        <v>147</v>
      </c>
      <c r="AU213" s="151" t="s">
        <v>88</v>
      </c>
      <c r="AV213" s="12" t="s">
        <v>88</v>
      </c>
      <c r="AW213" s="12" t="s">
        <v>33</v>
      </c>
      <c r="AX213" s="12" t="s">
        <v>86</v>
      </c>
      <c r="AY213" s="151" t="s">
        <v>138</v>
      </c>
    </row>
    <row r="214" spans="2:65" s="1" customFormat="1" ht="33" customHeight="1">
      <c r="B214" s="30"/>
      <c r="C214" s="135" t="s">
        <v>349</v>
      </c>
      <c r="D214" s="135" t="s">
        <v>141</v>
      </c>
      <c r="E214" s="136" t="s">
        <v>350</v>
      </c>
      <c r="F214" s="137" t="s">
        <v>351</v>
      </c>
      <c r="G214" s="138" t="s">
        <v>314</v>
      </c>
      <c r="H214" s="139">
        <v>11.875999999999999</v>
      </c>
      <c r="I214" s="140"/>
      <c r="J214" s="141">
        <f>ROUND(I214*H214,2)</f>
        <v>0</v>
      </c>
      <c r="K214" s="142"/>
      <c r="L214" s="30"/>
      <c r="M214" s="143" t="s">
        <v>1</v>
      </c>
      <c r="N214" s="144" t="s">
        <v>44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149</v>
      </c>
      <c r="AT214" s="147" t="s">
        <v>141</v>
      </c>
      <c r="AU214" s="147" t="s">
        <v>88</v>
      </c>
      <c r="AY214" s="15" t="s">
        <v>138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5" t="s">
        <v>86</v>
      </c>
      <c r="BK214" s="148">
        <f>ROUND(I214*H214,2)</f>
        <v>0</v>
      </c>
      <c r="BL214" s="15" t="s">
        <v>149</v>
      </c>
      <c r="BM214" s="147" t="s">
        <v>352</v>
      </c>
    </row>
    <row r="215" spans="2:65" s="12" customFormat="1" ht="11.25">
      <c r="B215" s="149"/>
      <c r="D215" s="150" t="s">
        <v>147</v>
      </c>
      <c r="E215" s="151" t="s">
        <v>1</v>
      </c>
      <c r="F215" s="152" t="s">
        <v>353</v>
      </c>
      <c r="H215" s="153">
        <v>11.875999999999999</v>
      </c>
      <c r="I215" s="154"/>
      <c r="L215" s="149"/>
      <c r="M215" s="155"/>
      <c r="T215" s="156"/>
      <c r="AT215" s="151" t="s">
        <v>147</v>
      </c>
      <c r="AU215" s="151" t="s">
        <v>88</v>
      </c>
      <c r="AV215" s="12" t="s">
        <v>88</v>
      </c>
      <c r="AW215" s="12" t="s">
        <v>33</v>
      </c>
      <c r="AX215" s="12" t="s">
        <v>86</v>
      </c>
      <c r="AY215" s="151" t="s">
        <v>138</v>
      </c>
    </row>
    <row r="216" spans="2:65" s="11" customFormat="1" ht="22.9" customHeight="1">
      <c r="B216" s="123"/>
      <c r="D216" s="124" t="s">
        <v>78</v>
      </c>
      <c r="E216" s="133" t="s">
        <v>354</v>
      </c>
      <c r="F216" s="133" t="s">
        <v>355</v>
      </c>
      <c r="I216" s="126"/>
      <c r="J216" s="134">
        <f>BK216</f>
        <v>0</v>
      </c>
      <c r="L216" s="123"/>
      <c r="M216" s="128"/>
      <c r="P216" s="129">
        <f>P217</f>
        <v>0</v>
      </c>
      <c r="R216" s="129">
        <f>R217</f>
        <v>0</v>
      </c>
      <c r="T216" s="130">
        <f>T217</f>
        <v>0</v>
      </c>
      <c r="AR216" s="124" t="s">
        <v>86</v>
      </c>
      <c r="AT216" s="131" t="s">
        <v>78</v>
      </c>
      <c r="AU216" s="131" t="s">
        <v>86</v>
      </c>
      <c r="AY216" s="124" t="s">
        <v>138</v>
      </c>
      <c r="BK216" s="132">
        <f>BK217</f>
        <v>0</v>
      </c>
    </row>
    <row r="217" spans="2:65" s="1" customFormat="1" ht="24.2" customHeight="1">
      <c r="B217" s="30"/>
      <c r="C217" s="135" t="s">
        <v>356</v>
      </c>
      <c r="D217" s="135" t="s">
        <v>141</v>
      </c>
      <c r="E217" s="136" t="s">
        <v>357</v>
      </c>
      <c r="F217" s="137" t="s">
        <v>358</v>
      </c>
      <c r="G217" s="138" t="s">
        <v>314</v>
      </c>
      <c r="H217" s="139">
        <v>36.628</v>
      </c>
      <c r="I217" s="140"/>
      <c r="J217" s="141">
        <f>ROUND(I217*H217,2)</f>
        <v>0</v>
      </c>
      <c r="K217" s="142"/>
      <c r="L217" s="30"/>
      <c r="M217" s="143" t="s">
        <v>1</v>
      </c>
      <c r="N217" s="144" t="s">
        <v>44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149</v>
      </c>
      <c r="AT217" s="147" t="s">
        <v>141</v>
      </c>
      <c r="AU217" s="147" t="s">
        <v>88</v>
      </c>
      <c r="AY217" s="15" t="s">
        <v>138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5" t="s">
        <v>86</v>
      </c>
      <c r="BK217" s="148">
        <f>ROUND(I217*H217,2)</f>
        <v>0</v>
      </c>
      <c r="BL217" s="15" t="s">
        <v>149</v>
      </c>
      <c r="BM217" s="147" t="s">
        <v>359</v>
      </c>
    </row>
    <row r="218" spans="2:65" s="11" customFormat="1" ht="25.9" customHeight="1">
      <c r="B218" s="123"/>
      <c r="D218" s="124" t="s">
        <v>78</v>
      </c>
      <c r="E218" s="125" t="s">
        <v>360</v>
      </c>
      <c r="F218" s="125" t="s">
        <v>361</v>
      </c>
      <c r="I218" s="126"/>
      <c r="J218" s="127">
        <f>BK218</f>
        <v>0</v>
      </c>
      <c r="L218" s="123"/>
      <c r="M218" s="128"/>
      <c r="P218" s="129">
        <f>P219+P309+P361+P398+P453+P474+P491+P528+P533+P542+P562+P587+P594</f>
        <v>0</v>
      </c>
      <c r="R218" s="129">
        <f>R219+R309+R361+R398+R453+R474+R491+R528+R533+R542+R562+R587+R594</f>
        <v>19.67343898</v>
      </c>
      <c r="T218" s="130">
        <f>T219+T309+T361+T398+T453+T474+T491+T528+T533+T542+T562+T587+T594</f>
        <v>32.692400800000001</v>
      </c>
      <c r="AR218" s="124" t="s">
        <v>88</v>
      </c>
      <c r="AT218" s="131" t="s">
        <v>78</v>
      </c>
      <c r="AU218" s="131" t="s">
        <v>79</v>
      </c>
      <c r="AY218" s="124" t="s">
        <v>138</v>
      </c>
      <c r="BK218" s="132">
        <f>BK219+BK309+BK361+BK398+BK453+BK474+BK491+BK528+BK533+BK542+BK562+BK587+BK594</f>
        <v>0</v>
      </c>
    </row>
    <row r="219" spans="2:65" s="11" customFormat="1" ht="22.9" customHeight="1">
      <c r="B219" s="123"/>
      <c r="D219" s="124" t="s">
        <v>78</v>
      </c>
      <c r="E219" s="133" t="s">
        <v>362</v>
      </c>
      <c r="F219" s="133" t="s">
        <v>363</v>
      </c>
      <c r="I219" s="126"/>
      <c r="J219" s="134">
        <f>BK219</f>
        <v>0</v>
      </c>
      <c r="L219" s="123"/>
      <c r="M219" s="128"/>
      <c r="P219" s="129">
        <f>SUM(P220:P308)</f>
        <v>0</v>
      </c>
      <c r="R219" s="129">
        <f>SUM(R220:R308)</f>
        <v>9.5682970100000002</v>
      </c>
      <c r="T219" s="130">
        <f>SUM(T220:T308)</f>
        <v>18.353028299999998</v>
      </c>
      <c r="AR219" s="124" t="s">
        <v>88</v>
      </c>
      <c r="AT219" s="131" t="s">
        <v>78</v>
      </c>
      <c r="AU219" s="131" t="s">
        <v>86</v>
      </c>
      <c r="AY219" s="124" t="s">
        <v>138</v>
      </c>
      <c r="BK219" s="132">
        <f>SUM(BK220:BK308)</f>
        <v>0</v>
      </c>
    </row>
    <row r="220" spans="2:65" s="1" customFormat="1" ht="24.2" customHeight="1">
      <c r="B220" s="30"/>
      <c r="C220" s="135" t="s">
        <v>364</v>
      </c>
      <c r="D220" s="135" t="s">
        <v>141</v>
      </c>
      <c r="E220" s="136" t="s">
        <v>365</v>
      </c>
      <c r="F220" s="137" t="s">
        <v>366</v>
      </c>
      <c r="G220" s="138" t="s">
        <v>238</v>
      </c>
      <c r="H220" s="139">
        <v>733.7</v>
      </c>
      <c r="I220" s="140"/>
      <c r="J220" s="141">
        <f>ROUND(I220*H220,2)</f>
        <v>0</v>
      </c>
      <c r="K220" s="142"/>
      <c r="L220" s="30"/>
      <c r="M220" s="143" t="s">
        <v>1</v>
      </c>
      <c r="N220" s="144" t="s">
        <v>44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149</v>
      </c>
      <c r="AT220" s="147" t="s">
        <v>141</v>
      </c>
      <c r="AU220" s="147" t="s">
        <v>88</v>
      </c>
      <c r="AY220" s="15" t="s">
        <v>138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5" t="s">
        <v>86</v>
      </c>
      <c r="BK220" s="148">
        <f>ROUND(I220*H220,2)</f>
        <v>0</v>
      </c>
      <c r="BL220" s="15" t="s">
        <v>149</v>
      </c>
      <c r="BM220" s="147" t="s">
        <v>367</v>
      </c>
    </row>
    <row r="221" spans="2:65" s="12" customFormat="1" ht="11.25">
      <c r="B221" s="149"/>
      <c r="D221" s="150" t="s">
        <v>147</v>
      </c>
      <c r="E221" s="151" t="s">
        <v>1</v>
      </c>
      <c r="F221" s="152" t="s">
        <v>292</v>
      </c>
      <c r="H221" s="153">
        <v>733.7</v>
      </c>
      <c r="I221" s="154"/>
      <c r="L221" s="149"/>
      <c r="M221" s="155"/>
      <c r="T221" s="156"/>
      <c r="AT221" s="151" t="s">
        <v>147</v>
      </c>
      <c r="AU221" s="151" t="s">
        <v>88</v>
      </c>
      <c r="AV221" s="12" t="s">
        <v>88</v>
      </c>
      <c r="AW221" s="12" t="s">
        <v>33</v>
      </c>
      <c r="AX221" s="12" t="s">
        <v>79</v>
      </c>
      <c r="AY221" s="151" t="s">
        <v>138</v>
      </c>
    </row>
    <row r="222" spans="2:65" s="13" customFormat="1" ht="11.25">
      <c r="B222" s="157"/>
      <c r="D222" s="150" t="s">
        <v>147</v>
      </c>
      <c r="E222" s="158" t="s">
        <v>1</v>
      </c>
      <c r="F222" s="159" t="s">
        <v>148</v>
      </c>
      <c r="H222" s="160">
        <v>733.7</v>
      </c>
      <c r="I222" s="161"/>
      <c r="L222" s="157"/>
      <c r="M222" s="162"/>
      <c r="T222" s="163"/>
      <c r="AT222" s="158" t="s">
        <v>147</v>
      </c>
      <c r="AU222" s="158" t="s">
        <v>88</v>
      </c>
      <c r="AV222" s="13" t="s">
        <v>149</v>
      </c>
      <c r="AW222" s="13" t="s">
        <v>33</v>
      </c>
      <c r="AX222" s="13" t="s">
        <v>86</v>
      </c>
      <c r="AY222" s="158" t="s">
        <v>138</v>
      </c>
    </row>
    <row r="223" spans="2:65" s="1" customFormat="1" ht="16.5" customHeight="1">
      <c r="B223" s="30"/>
      <c r="C223" s="135" t="s">
        <v>368</v>
      </c>
      <c r="D223" s="135" t="s">
        <v>141</v>
      </c>
      <c r="E223" s="136" t="s">
        <v>369</v>
      </c>
      <c r="F223" s="137" t="s">
        <v>370</v>
      </c>
      <c r="G223" s="138" t="s">
        <v>238</v>
      </c>
      <c r="H223" s="139">
        <v>110.075</v>
      </c>
      <c r="I223" s="140"/>
      <c r="J223" s="141">
        <f>ROUND(I223*H223,2)</f>
        <v>0</v>
      </c>
      <c r="K223" s="142"/>
      <c r="L223" s="30"/>
      <c r="M223" s="143" t="s">
        <v>1</v>
      </c>
      <c r="N223" s="144" t="s">
        <v>44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149</v>
      </c>
      <c r="AT223" s="147" t="s">
        <v>141</v>
      </c>
      <c r="AU223" s="147" t="s">
        <v>88</v>
      </c>
      <c r="AY223" s="15" t="s">
        <v>138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5" t="s">
        <v>86</v>
      </c>
      <c r="BK223" s="148">
        <f>ROUND(I223*H223,2)</f>
        <v>0</v>
      </c>
      <c r="BL223" s="15" t="s">
        <v>149</v>
      </c>
      <c r="BM223" s="147" t="s">
        <v>371</v>
      </c>
    </row>
    <row r="224" spans="2:65" s="12" customFormat="1" ht="11.25">
      <c r="B224" s="149"/>
      <c r="D224" s="150" t="s">
        <v>147</v>
      </c>
      <c r="E224" s="151" t="s">
        <v>1</v>
      </c>
      <c r="F224" s="152" t="s">
        <v>372</v>
      </c>
      <c r="H224" s="153">
        <v>110.075</v>
      </c>
      <c r="I224" s="154"/>
      <c r="L224" s="149"/>
      <c r="M224" s="155"/>
      <c r="T224" s="156"/>
      <c r="AT224" s="151" t="s">
        <v>147</v>
      </c>
      <c r="AU224" s="151" t="s">
        <v>88</v>
      </c>
      <c r="AV224" s="12" t="s">
        <v>88</v>
      </c>
      <c r="AW224" s="12" t="s">
        <v>33</v>
      </c>
      <c r="AX224" s="12" t="s">
        <v>79</v>
      </c>
      <c r="AY224" s="151" t="s">
        <v>138</v>
      </c>
    </row>
    <row r="225" spans="2:65" s="13" customFormat="1" ht="11.25">
      <c r="B225" s="157"/>
      <c r="D225" s="150" t="s">
        <v>147</v>
      </c>
      <c r="E225" s="158" t="s">
        <v>1</v>
      </c>
      <c r="F225" s="159" t="s">
        <v>148</v>
      </c>
      <c r="H225" s="160">
        <v>110.075</v>
      </c>
      <c r="I225" s="161"/>
      <c r="L225" s="157"/>
      <c r="M225" s="162"/>
      <c r="T225" s="163"/>
      <c r="AT225" s="158" t="s">
        <v>147</v>
      </c>
      <c r="AU225" s="158" t="s">
        <v>88</v>
      </c>
      <c r="AV225" s="13" t="s">
        <v>149</v>
      </c>
      <c r="AW225" s="13" t="s">
        <v>33</v>
      </c>
      <c r="AX225" s="13" t="s">
        <v>86</v>
      </c>
      <c r="AY225" s="158" t="s">
        <v>138</v>
      </c>
    </row>
    <row r="226" spans="2:65" s="1" customFormat="1" ht="24.2" customHeight="1">
      <c r="B226" s="30"/>
      <c r="C226" s="135" t="s">
        <v>373</v>
      </c>
      <c r="D226" s="135" t="s">
        <v>141</v>
      </c>
      <c r="E226" s="136" t="s">
        <v>374</v>
      </c>
      <c r="F226" s="137" t="s">
        <v>375</v>
      </c>
      <c r="G226" s="138" t="s">
        <v>278</v>
      </c>
      <c r="H226" s="139">
        <v>4</v>
      </c>
      <c r="I226" s="140"/>
      <c r="J226" s="141">
        <f>ROUND(I226*H226,2)</f>
        <v>0</v>
      </c>
      <c r="K226" s="142"/>
      <c r="L226" s="30"/>
      <c r="M226" s="143" t="s">
        <v>1</v>
      </c>
      <c r="N226" s="144" t="s">
        <v>44</v>
      </c>
      <c r="P226" s="145">
        <f>O226*H226</f>
        <v>0</v>
      </c>
      <c r="Q226" s="145">
        <v>0</v>
      </c>
      <c r="R226" s="145">
        <f>Q226*H226</f>
        <v>0</v>
      </c>
      <c r="S226" s="145">
        <v>2.9999999999999997E-4</v>
      </c>
      <c r="T226" s="146">
        <f>S226*H226</f>
        <v>1.1999999999999999E-3</v>
      </c>
      <c r="AR226" s="147" t="s">
        <v>296</v>
      </c>
      <c r="AT226" s="147" t="s">
        <v>141</v>
      </c>
      <c r="AU226" s="147" t="s">
        <v>88</v>
      </c>
      <c r="AY226" s="15" t="s">
        <v>138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5" t="s">
        <v>86</v>
      </c>
      <c r="BK226" s="148">
        <f>ROUND(I226*H226,2)</f>
        <v>0</v>
      </c>
      <c r="BL226" s="15" t="s">
        <v>296</v>
      </c>
      <c r="BM226" s="147" t="s">
        <v>376</v>
      </c>
    </row>
    <row r="227" spans="2:65" s="12" customFormat="1" ht="11.25">
      <c r="B227" s="149"/>
      <c r="D227" s="150" t="s">
        <v>147</v>
      </c>
      <c r="E227" s="151" t="s">
        <v>1</v>
      </c>
      <c r="F227" s="152" t="s">
        <v>377</v>
      </c>
      <c r="H227" s="153">
        <v>4</v>
      </c>
      <c r="I227" s="154"/>
      <c r="L227" s="149"/>
      <c r="M227" s="155"/>
      <c r="T227" s="156"/>
      <c r="AT227" s="151" t="s">
        <v>147</v>
      </c>
      <c r="AU227" s="151" t="s">
        <v>88</v>
      </c>
      <c r="AV227" s="12" t="s">
        <v>88</v>
      </c>
      <c r="AW227" s="12" t="s">
        <v>33</v>
      </c>
      <c r="AX227" s="12" t="s">
        <v>79</v>
      </c>
      <c r="AY227" s="151" t="s">
        <v>138</v>
      </c>
    </row>
    <row r="228" spans="2:65" s="13" customFormat="1" ht="11.25">
      <c r="B228" s="157"/>
      <c r="D228" s="150" t="s">
        <v>147</v>
      </c>
      <c r="E228" s="158" t="s">
        <v>1</v>
      </c>
      <c r="F228" s="159" t="s">
        <v>148</v>
      </c>
      <c r="H228" s="160">
        <v>4</v>
      </c>
      <c r="I228" s="161"/>
      <c r="L228" s="157"/>
      <c r="M228" s="162"/>
      <c r="T228" s="163"/>
      <c r="AT228" s="158" t="s">
        <v>147</v>
      </c>
      <c r="AU228" s="158" t="s">
        <v>88</v>
      </c>
      <c r="AV228" s="13" t="s">
        <v>149</v>
      </c>
      <c r="AW228" s="13" t="s">
        <v>33</v>
      </c>
      <c r="AX228" s="13" t="s">
        <v>86</v>
      </c>
      <c r="AY228" s="158" t="s">
        <v>138</v>
      </c>
    </row>
    <row r="229" spans="2:65" s="1" customFormat="1" ht="16.5" customHeight="1">
      <c r="B229" s="30"/>
      <c r="C229" s="135" t="s">
        <v>378</v>
      </c>
      <c r="D229" s="135" t="s">
        <v>141</v>
      </c>
      <c r="E229" s="136" t="s">
        <v>379</v>
      </c>
      <c r="F229" s="137" t="s">
        <v>380</v>
      </c>
      <c r="G229" s="138" t="s">
        <v>381</v>
      </c>
      <c r="H229" s="139">
        <v>300</v>
      </c>
      <c r="I229" s="140"/>
      <c r="J229" s="141">
        <f>ROUND(I229*H229,2)</f>
        <v>0</v>
      </c>
      <c r="K229" s="142"/>
      <c r="L229" s="30"/>
      <c r="M229" s="143" t="s">
        <v>1</v>
      </c>
      <c r="N229" s="144" t="s">
        <v>44</v>
      </c>
      <c r="P229" s="145">
        <f>O229*H229</f>
        <v>0</v>
      </c>
      <c r="Q229" s="145">
        <v>0</v>
      </c>
      <c r="R229" s="145">
        <f>Q229*H229</f>
        <v>0</v>
      </c>
      <c r="S229" s="145">
        <v>1.5E-3</v>
      </c>
      <c r="T229" s="146">
        <f>S229*H229</f>
        <v>0.45</v>
      </c>
      <c r="AR229" s="147" t="s">
        <v>296</v>
      </c>
      <c r="AT229" s="147" t="s">
        <v>141</v>
      </c>
      <c r="AU229" s="147" t="s">
        <v>88</v>
      </c>
      <c r="AY229" s="15" t="s">
        <v>138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5" t="s">
        <v>86</v>
      </c>
      <c r="BK229" s="148">
        <f>ROUND(I229*H229,2)</f>
        <v>0</v>
      </c>
      <c r="BL229" s="15" t="s">
        <v>296</v>
      </c>
      <c r="BM229" s="147" t="s">
        <v>382</v>
      </c>
    </row>
    <row r="230" spans="2:65" s="12" customFormat="1" ht="11.25">
      <c r="B230" s="149"/>
      <c r="D230" s="150" t="s">
        <v>147</v>
      </c>
      <c r="E230" s="151" t="s">
        <v>1</v>
      </c>
      <c r="F230" s="152" t="s">
        <v>383</v>
      </c>
      <c r="H230" s="153">
        <v>150</v>
      </c>
      <c r="I230" s="154"/>
      <c r="L230" s="149"/>
      <c r="M230" s="155"/>
      <c r="T230" s="156"/>
      <c r="AT230" s="151" t="s">
        <v>147</v>
      </c>
      <c r="AU230" s="151" t="s">
        <v>88</v>
      </c>
      <c r="AV230" s="12" t="s">
        <v>88</v>
      </c>
      <c r="AW230" s="12" t="s">
        <v>33</v>
      </c>
      <c r="AX230" s="12" t="s">
        <v>79</v>
      </c>
      <c r="AY230" s="151" t="s">
        <v>138</v>
      </c>
    </row>
    <row r="231" spans="2:65" s="12" customFormat="1" ht="11.25">
      <c r="B231" s="149"/>
      <c r="D231" s="150" t="s">
        <v>147</v>
      </c>
      <c r="E231" s="151" t="s">
        <v>1</v>
      </c>
      <c r="F231" s="152" t="s">
        <v>384</v>
      </c>
      <c r="H231" s="153">
        <v>150</v>
      </c>
      <c r="I231" s="154"/>
      <c r="L231" s="149"/>
      <c r="M231" s="155"/>
      <c r="T231" s="156"/>
      <c r="AT231" s="151" t="s">
        <v>147</v>
      </c>
      <c r="AU231" s="151" t="s">
        <v>88</v>
      </c>
      <c r="AV231" s="12" t="s">
        <v>88</v>
      </c>
      <c r="AW231" s="12" t="s">
        <v>33</v>
      </c>
      <c r="AX231" s="12" t="s">
        <v>79</v>
      </c>
      <c r="AY231" s="151" t="s">
        <v>138</v>
      </c>
    </row>
    <row r="232" spans="2:65" s="13" customFormat="1" ht="11.25">
      <c r="B232" s="157"/>
      <c r="D232" s="150" t="s">
        <v>147</v>
      </c>
      <c r="E232" s="158" t="s">
        <v>1</v>
      </c>
      <c r="F232" s="159" t="s">
        <v>148</v>
      </c>
      <c r="H232" s="160">
        <v>300</v>
      </c>
      <c r="I232" s="161"/>
      <c r="L232" s="157"/>
      <c r="M232" s="162"/>
      <c r="T232" s="163"/>
      <c r="AT232" s="158" t="s">
        <v>147</v>
      </c>
      <c r="AU232" s="158" t="s">
        <v>88</v>
      </c>
      <c r="AV232" s="13" t="s">
        <v>149</v>
      </c>
      <c r="AW232" s="13" t="s">
        <v>33</v>
      </c>
      <c r="AX232" s="13" t="s">
        <v>86</v>
      </c>
      <c r="AY232" s="158" t="s">
        <v>138</v>
      </c>
    </row>
    <row r="233" spans="2:65" s="1" customFormat="1" ht="24.2" customHeight="1">
      <c r="B233" s="30"/>
      <c r="C233" s="135" t="s">
        <v>385</v>
      </c>
      <c r="D233" s="135" t="s">
        <v>141</v>
      </c>
      <c r="E233" s="136" t="s">
        <v>386</v>
      </c>
      <c r="F233" s="137" t="s">
        <v>387</v>
      </c>
      <c r="G233" s="138" t="s">
        <v>238</v>
      </c>
      <c r="H233" s="139">
        <v>897.79899999999998</v>
      </c>
      <c r="I233" s="140"/>
      <c r="J233" s="141">
        <f>ROUND(I233*H233,2)</f>
        <v>0</v>
      </c>
      <c r="K233" s="142"/>
      <c r="L233" s="30"/>
      <c r="M233" s="143" t="s">
        <v>1</v>
      </c>
      <c r="N233" s="144" t="s">
        <v>44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296</v>
      </c>
      <c r="AT233" s="147" t="s">
        <v>141</v>
      </c>
      <c r="AU233" s="147" t="s">
        <v>88</v>
      </c>
      <c r="AY233" s="15" t="s">
        <v>138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5" t="s">
        <v>86</v>
      </c>
      <c r="BK233" s="148">
        <f>ROUND(I233*H233,2)</f>
        <v>0</v>
      </c>
      <c r="BL233" s="15" t="s">
        <v>296</v>
      </c>
      <c r="BM233" s="147" t="s">
        <v>388</v>
      </c>
    </row>
    <row r="234" spans="2:65" s="12" customFormat="1" ht="11.25">
      <c r="B234" s="149"/>
      <c r="D234" s="150" t="s">
        <v>147</v>
      </c>
      <c r="E234" s="151" t="s">
        <v>1</v>
      </c>
      <c r="F234" s="152" t="s">
        <v>389</v>
      </c>
      <c r="H234" s="153">
        <v>895.524</v>
      </c>
      <c r="I234" s="154"/>
      <c r="L234" s="149"/>
      <c r="M234" s="155"/>
      <c r="T234" s="156"/>
      <c r="AT234" s="151" t="s">
        <v>147</v>
      </c>
      <c r="AU234" s="151" t="s">
        <v>88</v>
      </c>
      <c r="AV234" s="12" t="s">
        <v>88</v>
      </c>
      <c r="AW234" s="12" t="s">
        <v>33</v>
      </c>
      <c r="AX234" s="12" t="s">
        <v>79</v>
      </c>
      <c r="AY234" s="151" t="s">
        <v>138</v>
      </c>
    </row>
    <row r="235" spans="2:65" s="12" customFormat="1" ht="11.25">
      <c r="B235" s="149"/>
      <c r="D235" s="150" t="s">
        <v>147</v>
      </c>
      <c r="E235" s="151" t="s">
        <v>1</v>
      </c>
      <c r="F235" s="152" t="s">
        <v>390</v>
      </c>
      <c r="H235" s="153">
        <v>2.2749999999999999</v>
      </c>
      <c r="I235" s="154"/>
      <c r="L235" s="149"/>
      <c r="M235" s="155"/>
      <c r="T235" s="156"/>
      <c r="AT235" s="151" t="s">
        <v>147</v>
      </c>
      <c r="AU235" s="151" t="s">
        <v>88</v>
      </c>
      <c r="AV235" s="12" t="s">
        <v>88</v>
      </c>
      <c r="AW235" s="12" t="s">
        <v>33</v>
      </c>
      <c r="AX235" s="12" t="s">
        <v>79</v>
      </c>
      <c r="AY235" s="151" t="s">
        <v>138</v>
      </c>
    </row>
    <row r="236" spans="2:65" s="13" customFormat="1" ht="11.25">
      <c r="B236" s="157"/>
      <c r="D236" s="150" t="s">
        <v>147</v>
      </c>
      <c r="E236" s="158" t="s">
        <v>1</v>
      </c>
      <c r="F236" s="159" t="s">
        <v>148</v>
      </c>
      <c r="H236" s="160">
        <v>897.79899999999998</v>
      </c>
      <c r="I236" s="161"/>
      <c r="L236" s="157"/>
      <c r="M236" s="162"/>
      <c r="T236" s="163"/>
      <c r="AT236" s="158" t="s">
        <v>147</v>
      </c>
      <c r="AU236" s="158" t="s">
        <v>88</v>
      </c>
      <c r="AV236" s="13" t="s">
        <v>149</v>
      </c>
      <c r="AW236" s="13" t="s">
        <v>33</v>
      </c>
      <c r="AX236" s="13" t="s">
        <v>86</v>
      </c>
      <c r="AY236" s="158" t="s">
        <v>138</v>
      </c>
    </row>
    <row r="237" spans="2:65" s="1" customFormat="1" ht="16.5" customHeight="1">
      <c r="B237" s="30"/>
      <c r="C237" s="170" t="s">
        <v>391</v>
      </c>
      <c r="D237" s="170" t="s">
        <v>241</v>
      </c>
      <c r="E237" s="171" t="s">
        <v>392</v>
      </c>
      <c r="F237" s="172" t="s">
        <v>393</v>
      </c>
      <c r="G237" s="173" t="s">
        <v>314</v>
      </c>
      <c r="H237" s="174">
        <v>0.34499999999999997</v>
      </c>
      <c r="I237" s="175"/>
      <c r="J237" s="176">
        <f>ROUND(I237*H237,2)</f>
        <v>0</v>
      </c>
      <c r="K237" s="177"/>
      <c r="L237" s="178"/>
      <c r="M237" s="179" t="s">
        <v>1</v>
      </c>
      <c r="N237" s="180" t="s">
        <v>44</v>
      </c>
      <c r="P237" s="145">
        <f>O237*H237</f>
        <v>0</v>
      </c>
      <c r="Q237" s="145">
        <v>1</v>
      </c>
      <c r="R237" s="145">
        <f>Q237*H237</f>
        <v>0.34499999999999997</v>
      </c>
      <c r="S237" s="145">
        <v>0</v>
      </c>
      <c r="T237" s="146">
        <f>S237*H237</f>
        <v>0</v>
      </c>
      <c r="AR237" s="147" t="s">
        <v>391</v>
      </c>
      <c r="AT237" s="147" t="s">
        <v>241</v>
      </c>
      <c r="AU237" s="147" t="s">
        <v>88</v>
      </c>
      <c r="AY237" s="15" t="s">
        <v>138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5" t="s">
        <v>86</v>
      </c>
      <c r="BK237" s="148">
        <f>ROUND(I237*H237,2)</f>
        <v>0</v>
      </c>
      <c r="BL237" s="15" t="s">
        <v>296</v>
      </c>
      <c r="BM237" s="147" t="s">
        <v>394</v>
      </c>
    </row>
    <row r="238" spans="2:65" s="1" customFormat="1" ht="19.5">
      <c r="B238" s="30"/>
      <c r="D238" s="150" t="s">
        <v>153</v>
      </c>
      <c r="F238" s="164" t="s">
        <v>395</v>
      </c>
      <c r="I238" s="165"/>
      <c r="L238" s="30"/>
      <c r="M238" s="166"/>
      <c r="T238" s="54"/>
      <c r="AT238" s="15" t="s">
        <v>153</v>
      </c>
      <c r="AU238" s="15" t="s">
        <v>88</v>
      </c>
    </row>
    <row r="239" spans="2:65" s="12" customFormat="1" ht="11.25">
      <c r="B239" s="149"/>
      <c r="D239" s="150" t="s">
        <v>147</v>
      </c>
      <c r="E239" s="151" t="s">
        <v>1</v>
      </c>
      <c r="F239" s="152" t="s">
        <v>396</v>
      </c>
      <c r="H239" s="153">
        <v>0.314</v>
      </c>
      <c r="I239" s="154"/>
      <c r="L239" s="149"/>
      <c r="M239" s="155"/>
      <c r="T239" s="156"/>
      <c r="AT239" s="151" t="s">
        <v>147</v>
      </c>
      <c r="AU239" s="151" t="s">
        <v>88</v>
      </c>
      <c r="AV239" s="12" t="s">
        <v>88</v>
      </c>
      <c r="AW239" s="12" t="s">
        <v>33</v>
      </c>
      <c r="AX239" s="12" t="s">
        <v>79</v>
      </c>
      <c r="AY239" s="151" t="s">
        <v>138</v>
      </c>
    </row>
    <row r="240" spans="2:65" s="13" customFormat="1" ht="11.25">
      <c r="B240" s="157"/>
      <c r="D240" s="150" t="s">
        <v>147</v>
      </c>
      <c r="E240" s="158" t="s">
        <v>1</v>
      </c>
      <c r="F240" s="159" t="s">
        <v>148</v>
      </c>
      <c r="H240" s="160">
        <v>0.314</v>
      </c>
      <c r="I240" s="161"/>
      <c r="L240" s="157"/>
      <c r="M240" s="162"/>
      <c r="T240" s="163"/>
      <c r="AT240" s="158" t="s">
        <v>147</v>
      </c>
      <c r="AU240" s="158" t="s">
        <v>88</v>
      </c>
      <c r="AV240" s="13" t="s">
        <v>149</v>
      </c>
      <c r="AW240" s="13" t="s">
        <v>33</v>
      </c>
      <c r="AX240" s="13" t="s">
        <v>86</v>
      </c>
      <c r="AY240" s="158" t="s">
        <v>138</v>
      </c>
    </row>
    <row r="241" spans="2:65" s="12" customFormat="1" ht="11.25">
      <c r="B241" s="149"/>
      <c r="D241" s="150" t="s">
        <v>147</v>
      </c>
      <c r="F241" s="152" t="s">
        <v>397</v>
      </c>
      <c r="H241" s="153">
        <v>0.34499999999999997</v>
      </c>
      <c r="I241" s="154"/>
      <c r="L241" s="149"/>
      <c r="M241" s="155"/>
      <c r="T241" s="156"/>
      <c r="AT241" s="151" t="s">
        <v>147</v>
      </c>
      <c r="AU241" s="151" t="s">
        <v>88</v>
      </c>
      <c r="AV241" s="12" t="s">
        <v>88</v>
      </c>
      <c r="AW241" s="12" t="s">
        <v>4</v>
      </c>
      <c r="AX241" s="12" t="s">
        <v>86</v>
      </c>
      <c r="AY241" s="151" t="s">
        <v>138</v>
      </c>
    </row>
    <row r="242" spans="2:65" s="1" customFormat="1" ht="24.2" customHeight="1">
      <c r="B242" s="30"/>
      <c r="C242" s="135" t="s">
        <v>398</v>
      </c>
      <c r="D242" s="135" t="s">
        <v>141</v>
      </c>
      <c r="E242" s="136" t="s">
        <v>399</v>
      </c>
      <c r="F242" s="137" t="s">
        <v>400</v>
      </c>
      <c r="G242" s="138" t="s">
        <v>238</v>
      </c>
      <c r="H242" s="139">
        <v>897.79899999999998</v>
      </c>
      <c r="I242" s="140"/>
      <c r="J242" s="141">
        <f>ROUND(I242*H242,2)</f>
        <v>0</v>
      </c>
      <c r="K242" s="142"/>
      <c r="L242" s="30"/>
      <c r="M242" s="143" t="s">
        <v>1</v>
      </c>
      <c r="N242" s="144" t="s">
        <v>44</v>
      </c>
      <c r="P242" s="145">
        <f>O242*H242</f>
        <v>0</v>
      </c>
      <c r="Q242" s="145">
        <v>0</v>
      </c>
      <c r="R242" s="145">
        <f>Q242*H242</f>
        <v>0</v>
      </c>
      <c r="S242" s="145">
        <v>1.6500000000000001E-2</v>
      </c>
      <c r="T242" s="146">
        <f>S242*H242</f>
        <v>14.8136835</v>
      </c>
      <c r="AR242" s="147" t="s">
        <v>296</v>
      </c>
      <c r="AT242" s="147" t="s">
        <v>141</v>
      </c>
      <c r="AU242" s="147" t="s">
        <v>88</v>
      </c>
      <c r="AY242" s="15" t="s">
        <v>138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5" t="s">
        <v>86</v>
      </c>
      <c r="BK242" s="148">
        <f>ROUND(I242*H242,2)</f>
        <v>0</v>
      </c>
      <c r="BL242" s="15" t="s">
        <v>296</v>
      </c>
      <c r="BM242" s="147" t="s">
        <v>401</v>
      </c>
    </row>
    <row r="243" spans="2:65" s="12" customFormat="1" ht="11.25">
      <c r="B243" s="149"/>
      <c r="D243" s="150" t="s">
        <v>147</v>
      </c>
      <c r="E243" s="151" t="s">
        <v>1</v>
      </c>
      <c r="F243" s="152" t="s">
        <v>389</v>
      </c>
      <c r="H243" s="153">
        <v>895.524</v>
      </c>
      <c r="I243" s="154"/>
      <c r="L243" s="149"/>
      <c r="M243" s="155"/>
      <c r="T243" s="156"/>
      <c r="AT243" s="151" t="s">
        <v>147</v>
      </c>
      <c r="AU243" s="151" t="s">
        <v>88</v>
      </c>
      <c r="AV243" s="12" t="s">
        <v>88</v>
      </c>
      <c r="AW243" s="12" t="s">
        <v>33</v>
      </c>
      <c r="AX243" s="12" t="s">
        <v>79</v>
      </c>
      <c r="AY243" s="151" t="s">
        <v>138</v>
      </c>
    </row>
    <row r="244" spans="2:65" s="12" customFormat="1" ht="11.25">
      <c r="B244" s="149"/>
      <c r="D244" s="150" t="s">
        <v>147</v>
      </c>
      <c r="E244" s="151" t="s">
        <v>1</v>
      </c>
      <c r="F244" s="152" t="s">
        <v>390</v>
      </c>
      <c r="H244" s="153">
        <v>2.2749999999999999</v>
      </c>
      <c r="I244" s="154"/>
      <c r="L244" s="149"/>
      <c r="M244" s="155"/>
      <c r="T244" s="156"/>
      <c r="AT244" s="151" t="s">
        <v>147</v>
      </c>
      <c r="AU244" s="151" t="s">
        <v>88</v>
      </c>
      <c r="AV244" s="12" t="s">
        <v>88</v>
      </c>
      <c r="AW244" s="12" t="s">
        <v>33</v>
      </c>
      <c r="AX244" s="12" t="s">
        <v>79</v>
      </c>
      <c r="AY244" s="151" t="s">
        <v>138</v>
      </c>
    </row>
    <row r="245" spans="2:65" s="13" customFormat="1" ht="11.25">
      <c r="B245" s="157"/>
      <c r="D245" s="150" t="s">
        <v>147</v>
      </c>
      <c r="E245" s="158" t="s">
        <v>1</v>
      </c>
      <c r="F245" s="159" t="s">
        <v>148</v>
      </c>
      <c r="H245" s="160">
        <v>897.79899999999998</v>
      </c>
      <c r="I245" s="161"/>
      <c r="L245" s="157"/>
      <c r="M245" s="162"/>
      <c r="T245" s="163"/>
      <c r="AT245" s="158" t="s">
        <v>147</v>
      </c>
      <c r="AU245" s="158" t="s">
        <v>88</v>
      </c>
      <c r="AV245" s="13" t="s">
        <v>149</v>
      </c>
      <c r="AW245" s="13" t="s">
        <v>33</v>
      </c>
      <c r="AX245" s="13" t="s">
        <v>86</v>
      </c>
      <c r="AY245" s="158" t="s">
        <v>138</v>
      </c>
    </row>
    <row r="246" spans="2:65" s="1" customFormat="1" ht="24.2" customHeight="1">
      <c r="B246" s="30"/>
      <c r="C246" s="135" t="s">
        <v>402</v>
      </c>
      <c r="D246" s="135" t="s">
        <v>141</v>
      </c>
      <c r="E246" s="136" t="s">
        <v>403</v>
      </c>
      <c r="F246" s="137" t="s">
        <v>404</v>
      </c>
      <c r="G246" s="138" t="s">
        <v>238</v>
      </c>
      <c r="H246" s="139">
        <v>897.79899999999998</v>
      </c>
      <c r="I246" s="140"/>
      <c r="J246" s="141">
        <f>ROUND(I246*H246,2)</f>
        <v>0</v>
      </c>
      <c r="K246" s="142"/>
      <c r="L246" s="30"/>
      <c r="M246" s="143" t="s">
        <v>1</v>
      </c>
      <c r="N246" s="144" t="s">
        <v>44</v>
      </c>
      <c r="P246" s="145">
        <f>O246*H246</f>
        <v>0</v>
      </c>
      <c r="Q246" s="145">
        <v>8.8000000000000003E-4</v>
      </c>
      <c r="R246" s="145">
        <f>Q246*H246</f>
        <v>0.79006312000000001</v>
      </c>
      <c r="S246" s="145">
        <v>0</v>
      </c>
      <c r="T246" s="146">
        <f>S246*H246</f>
        <v>0</v>
      </c>
      <c r="AR246" s="147" t="s">
        <v>296</v>
      </c>
      <c r="AT246" s="147" t="s">
        <v>141</v>
      </c>
      <c r="AU246" s="147" t="s">
        <v>88</v>
      </c>
      <c r="AY246" s="15" t="s">
        <v>138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5" t="s">
        <v>86</v>
      </c>
      <c r="BK246" s="148">
        <f>ROUND(I246*H246,2)</f>
        <v>0</v>
      </c>
      <c r="BL246" s="15" t="s">
        <v>296</v>
      </c>
      <c r="BM246" s="147" t="s">
        <v>405</v>
      </c>
    </row>
    <row r="247" spans="2:65" s="12" customFormat="1" ht="11.25">
      <c r="B247" s="149"/>
      <c r="D247" s="150" t="s">
        <v>147</v>
      </c>
      <c r="E247" s="151" t="s">
        <v>1</v>
      </c>
      <c r="F247" s="152" t="s">
        <v>389</v>
      </c>
      <c r="H247" s="153">
        <v>895.524</v>
      </c>
      <c r="I247" s="154"/>
      <c r="L247" s="149"/>
      <c r="M247" s="155"/>
      <c r="T247" s="156"/>
      <c r="AT247" s="151" t="s">
        <v>147</v>
      </c>
      <c r="AU247" s="151" t="s">
        <v>88</v>
      </c>
      <c r="AV247" s="12" t="s">
        <v>88</v>
      </c>
      <c r="AW247" s="12" t="s">
        <v>33</v>
      </c>
      <c r="AX247" s="12" t="s">
        <v>79</v>
      </c>
      <c r="AY247" s="151" t="s">
        <v>138</v>
      </c>
    </row>
    <row r="248" spans="2:65" s="12" customFormat="1" ht="11.25">
      <c r="B248" s="149"/>
      <c r="D248" s="150" t="s">
        <v>147</v>
      </c>
      <c r="E248" s="151" t="s">
        <v>1</v>
      </c>
      <c r="F248" s="152" t="s">
        <v>390</v>
      </c>
      <c r="H248" s="153">
        <v>2.2749999999999999</v>
      </c>
      <c r="I248" s="154"/>
      <c r="L248" s="149"/>
      <c r="M248" s="155"/>
      <c r="T248" s="156"/>
      <c r="AT248" s="151" t="s">
        <v>147</v>
      </c>
      <c r="AU248" s="151" t="s">
        <v>88</v>
      </c>
      <c r="AV248" s="12" t="s">
        <v>88</v>
      </c>
      <c r="AW248" s="12" t="s">
        <v>33</v>
      </c>
      <c r="AX248" s="12" t="s">
        <v>79</v>
      </c>
      <c r="AY248" s="151" t="s">
        <v>138</v>
      </c>
    </row>
    <row r="249" spans="2:65" s="13" customFormat="1" ht="11.25">
      <c r="B249" s="157"/>
      <c r="D249" s="150" t="s">
        <v>147</v>
      </c>
      <c r="E249" s="158" t="s">
        <v>1</v>
      </c>
      <c r="F249" s="159" t="s">
        <v>148</v>
      </c>
      <c r="H249" s="160">
        <v>897.79899999999998</v>
      </c>
      <c r="I249" s="161"/>
      <c r="L249" s="157"/>
      <c r="M249" s="162"/>
      <c r="T249" s="163"/>
      <c r="AT249" s="158" t="s">
        <v>147</v>
      </c>
      <c r="AU249" s="158" t="s">
        <v>88</v>
      </c>
      <c r="AV249" s="13" t="s">
        <v>149</v>
      </c>
      <c r="AW249" s="13" t="s">
        <v>33</v>
      </c>
      <c r="AX249" s="13" t="s">
        <v>86</v>
      </c>
      <c r="AY249" s="158" t="s">
        <v>138</v>
      </c>
    </row>
    <row r="250" spans="2:65" s="1" customFormat="1" ht="49.15" customHeight="1">
      <c r="B250" s="30"/>
      <c r="C250" s="170" t="s">
        <v>406</v>
      </c>
      <c r="D250" s="170" t="s">
        <v>241</v>
      </c>
      <c r="E250" s="171" t="s">
        <v>407</v>
      </c>
      <c r="F250" s="172" t="s">
        <v>408</v>
      </c>
      <c r="G250" s="173" t="s">
        <v>238</v>
      </c>
      <c r="H250" s="174">
        <v>1167.1389999999999</v>
      </c>
      <c r="I250" s="175"/>
      <c r="J250" s="176">
        <f>ROUND(I250*H250,2)</f>
        <v>0</v>
      </c>
      <c r="K250" s="177"/>
      <c r="L250" s="178"/>
      <c r="M250" s="179" t="s">
        <v>1</v>
      </c>
      <c r="N250" s="180" t="s">
        <v>44</v>
      </c>
      <c r="P250" s="145">
        <f>O250*H250</f>
        <v>0</v>
      </c>
      <c r="Q250" s="145">
        <v>4.7000000000000002E-3</v>
      </c>
      <c r="R250" s="145">
        <f>Q250*H250</f>
        <v>5.4855532999999994</v>
      </c>
      <c r="S250" s="145">
        <v>0</v>
      </c>
      <c r="T250" s="146">
        <f>S250*H250</f>
        <v>0</v>
      </c>
      <c r="AR250" s="147" t="s">
        <v>391</v>
      </c>
      <c r="AT250" s="147" t="s">
        <v>241</v>
      </c>
      <c r="AU250" s="147" t="s">
        <v>88</v>
      </c>
      <c r="AY250" s="15" t="s">
        <v>138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5" t="s">
        <v>86</v>
      </c>
      <c r="BK250" s="148">
        <f>ROUND(I250*H250,2)</f>
        <v>0</v>
      </c>
      <c r="BL250" s="15" t="s">
        <v>296</v>
      </c>
      <c r="BM250" s="147" t="s">
        <v>409</v>
      </c>
    </row>
    <row r="251" spans="2:65" s="12" customFormat="1" ht="11.25">
      <c r="B251" s="149"/>
      <c r="D251" s="150" t="s">
        <v>147</v>
      </c>
      <c r="E251" s="151" t="s">
        <v>1</v>
      </c>
      <c r="F251" s="152" t="s">
        <v>389</v>
      </c>
      <c r="H251" s="153">
        <v>895.524</v>
      </c>
      <c r="I251" s="154"/>
      <c r="L251" s="149"/>
      <c r="M251" s="155"/>
      <c r="T251" s="156"/>
      <c r="AT251" s="151" t="s">
        <v>147</v>
      </c>
      <c r="AU251" s="151" t="s">
        <v>88</v>
      </c>
      <c r="AV251" s="12" t="s">
        <v>88</v>
      </c>
      <c r="AW251" s="12" t="s">
        <v>33</v>
      </c>
      <c r="AX251" s="12" t="s">
        <v>79</v>
      </c>
      <c r="AY251" s="151" t="s">
        <v>138</v>
      </c>
    </row>
    <row r="252" spans="2:65" s="12" customFormat="1" ht="11.25">
      <c r="B252" s="149"/>
      <c r="D252" s="150" t="s">
        <v>147</v>
      </c>
      <c r="E252" s="151" t="s">
        <v>1</v>
      </c>
      <c r="F252" s="152" t="s">
        <v>390</v>
      </c>
      <c r="H252" s="153">
        <v>2.2749999999999999</v>
      </c>
      <c r="I252" s="154"/>
      <c r="L252" s="149"/>
      <c r="M252" s="155"/>
      <c r="T252" s="156"/>
      <c r="AT252" s="151" t="s">
        <v>147</v>
      </c>
      <c r="AU252" s="151" t="s">
        <v>88</v>
      </c>
      <c r="AV252" s="12" t="s">
        <v>88</v>
      </c>
      <c r="AW252" s="12" t="s">
        <v>33</v>
      </c>
      <c r="AX252" s="12" t="s">
        <v>79</v>
      </c>
      <c r="AY252" s="151" t="s">
        <v>138</v>
      </c>
    </row>
    <row r="253" spans="2:65" s="13" customFormat="1" ht="11.25">
      <c r="B253" s="157"/>
      <c r="D253" s="150" t="s">
        <v>147</v>
      </c>
      <c r="E253" s="158" t="s">
        <v>1</v>
      </c>
      <c r="F253" s="159" t="s">
        <v>148</v>
      </c>
      <c r="H253" s="160">
        <v>897.79899999999998</v>
      </c>
      <c r="I253" s="161"/>
      <c r="L253" s="157"/>
      <c r="M253" s="162"/>
      <c r="T253" s="163"/>
      <c r="AT253" s="158" t="s">
        <v>147</v>
      </c>
      <c r="AU253" s="158" t="s">
        <v>88</v>
      </c>
      <c r="AV253" s="13" t="s">
        <v>149</v>
      </c>
      <c r="AW253" s="13" t="s">
        <v>33</v>
      </c>
      <c r="AX253" s="13" t="s">
        <v>86</v>
      </c>
      <c r="AY253" s="158" t="s">
        <v>138</v>
      </c>
    </row>
    <row r="254" spans="2:65" s="12" customFormat="1" ht="11.25">
      <c r="B254" s="149"/>
      <c r="D254" s="150" t="s">
        <v>147</v>
      </c>
      <c r="F254" s="152" t="s">
        <v>410</v>
      </c>
      <c r="H254" s="153">
        <v>1167.1389999999999</v>
      </c>
      <c r="I254" s="154"/>
      <c r="L254" s="149"/>
      <c r="M254" s="155"/>
      <c r="T254" s="156"/>
      <c r="AT254" s="151" t="s">
        <v>147</v>
      </c>
      <c r="AU254" s="151" t="s">
        <v>88</v>
      </c>
      <c r="AV254" s="12" t="s">
        <v>88</v>
      </c>
      <c r="AW254" s="12" t="s">
        <v>4</v>
      </c>
      <c r="AX254" s="12" t="s">
        <v>86</v>
      </c>
      <c r="AY254" s="151" t="s">
        <v>138</v>
      </c>
    </row>
    <row r="255" spans="2:65" s="1" customFormat="1" ht="33" customHeight="1">
      <c r="B255" s="30"/>
      <c r="C255" s="135" t="s">
        <v>411</v>
      </c>
      <c r="D255" s="135" t="s">
        <v>141</v>
      </c>
      <c r="E255" s="136" t="s">
        <v>412</v>
      </c>
      <c r="F255" s="137" t="s">
        <v>413</v>
      </c>
      <c r="G255" s="138" t="s">
        <v>278</v>
      </c>
      <c r="H255" s="139">
        <v>3</v>
      </c>
      <c r="I255" s="140"/>
      <c r="J255" s="141">
        <f>ROUND(I255*H255,2)</f>
        <v>0</v>
      </c>
      <c r="K255" s="142"/>
      <c r="L255" s="30"/>
      <c r="M255" s="143" t="s">
        <v>1</v>
      </c>
      <c r="N255" s="144" t="s">
        <v>44</v>
      </c>
      <c r="P255" s="145">
        <f>O255*H255</f>
        <v>0</v>
      </c>
      <c r="Q255" s="145">
        <v>1.4999999999999999E-2</v>
      </c>
      <c r="R255" s="145">
        <f>Q255*H255</f>
        <v>4.4999999999999998E-2</v>
      </c>
      <c r="S255" s="145">
        <v>0</v>
      </c>
      <c r="T255" s="146">
        <f>S255*H255</f>
        <v>0</v>
      </c>
      <c r="AR255" s="147" t="s">
        <v>296</v>
      </c>
      <c r="AT255" s="147" t="s">
        <v>141</v>
      </c>
      <c r="AU255" s="147" t="s">
        <v>88</v>
      </c>
      <c r="AY255" s="15" t="s">
        <v>138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5" t="s">
        <v>86</v>
      </c>
      <c r="BK255" s="148">
        <f>ROUND(I255*H255,2)</f>
        <v>0</v>
      </c>
      <c r="BL255" s="15" t="s">
        <v>296</v>
      </c>
      <c r="BM255" s="147" t="s">
        <v>414</v>
      </c>
    </row>
    <row r="256" spans="2:65" s="12" customFormat="1" ht="11.25">
      <c r="B256" s="149"/>
      <c r="D256" s="150" t="s">
        <v>147</v>
      </c>
      <c r="E256" s="151" t="s">
        <v>1</v>
      </c>
      <c r="F256" s="152" t="s">
        <v>415</v>
      </c>
      <c r="H256" s="153">
        <v>1</v>
      </c>
      <c r="I256" s="154"/>
      <c r="L256" s="149"/>
      <c r="M256" s="155"/>
      <c r="T256" s="156"/>
      <c r="AT256" s="151" t="s">
        <v>147</v>
      </c>
      <c r="AU256" s="151" t="s">
        <v>88</v>
      </c>
      <c r="AV256" s="12" t="s">
        <v>88</v>
      </c>
      <c r="AW256" s="12" t="s">
        <v>33</v>
      </c>
      <c r="AX256" s="12" t="s">
        <v>79</v>
      </c>
      <c r="AY256" s="151" t="s">
        <v>138</v>
      </c>
    </row>
    <row r="257" spans="2:65" s="12" customFormat="1" ht="11.25">
      <c r="B257" s="149"/>
      <c r="D257" s="150" t="s">
        <v>147</v>
      </c>
      <c r="E257" s="151" t="s">
        <v>1</v>
      </c>
      <c r="F257" s="152" t="s">
        <v>416</v>
      </c>
      <c r="H257" s="153">
        <v>2</v>
      </c>
      <c r="I257" s="154"/>
      <c r="L257" s="149"/>
      <c r="M257" s="155"/>
      <c r="T257" s="156"/>
      <c r="AT257" s="151" t="s">
        <v>147</v>
      </c>
      <c r="AU257" s="151" t="s">
        <v>88</v>
      </c>
      <c r="AV257" s="12" t="s">
        <v>88</v>
      </c>
      <c r="AW257" s="12" t="s">
        <v>33</v>
      </c>
      <c r="AX257" s="12" t="s">
        <v>79</v>
      </c>
      <c r="AY257" s="151" t="s">
        <v>138</v>
      </c>
    </row>
    <row r="258" spans="2:65" s="13" customFormat="1" ht="11.25">
      <c r="B258" s="157"/>
      <c r="D258" s="150" t="s">
        <v>147</v>
      </c>
      <c r="E258" s="158" t="s">
        <v>1</v>
      </c>
      <c r="F258" s="159" t="s">
        <v>148</v>
      </c>
      <c r="H258" s="160">
        <v>3</v>
      </c>
      <c r="I258" s="161"/>
      <c r="L258" s="157"/>
      <c r="M258" s="162"/>
      <c r="T258" s="163"/>
      <c r="AT258" s="158" t="s">
        <v>147</v>
      </c>
      <c r="AU258" s="158" t="s">
        <v>88</v>
      </c>
      <c r="AV258" s="13" t="s">
        <v>149</v>
      </c>
      <c r="AW258" s="13" t="s">
        <v>33</v>
      </c>
      <c r="AX258" s="13" t="s">
        <v>86</v>
      </c>
      <c r="AY258" s="158" t="s">
        <v>138</v>
      </c>
    </row>
    <row r="259" spans="2:65" s="1" customFormat="1" ht="24.2" customHeight="1">
      <c r="B259" s="30"/>
      <c r="C259" s="170" t="s">
        <v>417</v>
      </c>
      <c r="D259" s="170" t="s">
        <v>241</v>
      </c>
      <c r="E259" s="171" t="s">
        <v>418</v>
      </c>
      <c r="F259" s="172" t="s">
        <v>419</v>
      </c>
      <c r="G259" s="173" t="s">
        <v>278</v>
      </c>
      <c r="H259" s="174">
        <v>3</v>
      </c>
      <c r="I259" s="175"/>
      <c r="J259" s="176">
        <f>ROUND(I259*H259,2)</f>
        <v>0</v>
      </c>
      <c r="K259" s="177"/>
      <c r="L259" s="178"/>
      <c r="M259" s="179" t="s">
        <v>1</v>
      </c>
      <c r="N259" s="180" t="s">
        <v>44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391</v>
      </c>
      <c r="AT259" s="147" t="s">
        <v>241</v>
      </c>
      <c r="AU259" s="147" t="s">
        <v>88</v>
      </c>
      <c r="AY259" s="15" t="s">
        <v>138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5" t="s">
        <v>86</v>
      </c>
      <c r="BK259" s="148">
        <f>ROUND(I259*H259,2)</f>
        <v>0</v>
      </c>
      <c r="BL259" s="15" t="s">
        <v>296</v>
      </c>
      <c r="BM259" s="147" t="s">
        <v>420</v>
      </c>
    </row>
    <row r="260" spans="2:65" s="12" customFormat="1" ht="11.25">
      <c r="B260" s="149"/>
      <c r="D260" s="150" t="s">
        <v>147</v>
      </c>
      <c r="E260" s="151" t="s">
        <v>1</v>
      </c>
      <c r="F260" s="152" t="s">
        <v>415</v>
      </c>
      <c r="H260" s="153">
        <v>1</v>
      </c>
      <c r="I260" s="154"/>
      <c r="L260" s="149"/>
      <c r="M260" s="155"/>
      <c r="T260" s="156"/>
      <c r="AT260" s="151" t="s">
        <v>147</v>
      </c>
      <c r="AU260" s="151" t="s">
        <v>88</v>
      </c>
      <c r="AV260" s="12" t="s">
        <v>88</v>
      </c>
      <c r="AW260" s="12" t="s">
        <v>33</v>
      </c>
      <c r="AX260" s="12" t="s">
        <v>79</v>
      </c>
      <c r="AY260" s="151" t="s">
        <v>138</v>
      </c>
    </row>
    <row r="261" spans="2:65" s="12" customFormat="1" ht="11.25">
      <c r="B261" s="149"/>
      <c r="D261" s="150" t="s">
        <v>147</v>
      </c>
      <c r="E261" s="151" t="s">
        <v>1</v>
      </c>
      <c r="F261" s="152" t="s">
        <v>416</v>
      </c>
      <c r="H261" s="153">
        <v>2</v>
      </c>
      <c r="I261" s="154"/>
      <c r="L261" s="149"/>
      <c r="M261" s="155"/>
      <c r="T261" s="156"/>
      <c r="AT261" s="151" t="s">
        <v>147</v>
      </c>
      <c r="AU261" s="151" t="s">
        <v>88</v>
      </c>
      <c r="AV261" s="12" t="s">
        <v>88</v>
      </c>
      <c r="AW261" s="12" t="s">
        <v>33</v>
      </c>
      <c r="AX261" s="12" t="s">
        <v>79</v>
      </c>
      <c r="AY261" s="151" t="s">
        <v>138</v>
      </c>
    </row>
    <row r="262" spans="2:65" s="13" customFormat="1" ht="11.25">
      <c r="B262" s="157"/>
      <c r="D262" s="150" t="s">
        <v>147</v>
      </c>
      <c r="E262" s="158" t="s">
        <v>1</v>
      </c>
      <c r="F262" s="159" t="s">
        <v>148</v>
      </c>
      <c r="H262" s="160">
        <v>3</v>
      </c>
      <c r="I262" s="161"/>
      <c r="L262" s="157"/>
      <c r="M262" s="162"/>
      <c r="T262" s="163"/>
      <c r="AT262" s="158" t="s">
        <v>147</v>
      </c>
      <c r="AU262" s="158" t="s">
        <v>88</v>
      </c>
      <c r="AV262" s="13" t="s">
        <v>149</v>
      </c>
      <c r="AW262" s="13" t="s">
        <v>33</v>
      </c>
      <c r="AX262" s="13" t="s">
        <v>86</v>
      </c>
      <c r="AY262" s="158" t="s">
        <v>138</v>
      </c>
    </row>
    <row r="263" spans="2:65" s="1" customFormat="1" ht="37.9" customHeight="1">
      <c r="B263" s="30"/>
      <c r="C263" s="135" t="s">
        <v>421</v>
      </c>
      <c r="D263" s="135" t="s">
        <v>141</v>
      </c>
      <c r="E263" s="136" t="s">
        <v>422</v>
      </c>
      <c r="F263" s="137" t="s">
        <v>423</v>
      </c>
      <c r="G263" s="138" t="s">
        <v>381</v>
      </c>
      <c r="H263" s="139">
        <v>146</v>
      </c>
      <c r="I263" s="140"/>
      <c r="J263" s="141">
        <f>ROUND(I263*H263,2)</f>
        <v>0</v>
      </c>
      <c r="K263" s="142"/>
      <c r="L263" s="30"/>
      <c r="M263" s="143" t="s">
        <v>1</v>
      </c>
      <c r="N263" s="144" t="s">
        <v>44</v>
      </c>
      <c r="P263" s="145">
        <f>O263*H263</f>
        <v>0</v>
      </c>
      <c r="Q263" s="145">
        <v>1.15E-3</v>
      </c>
      <c r="R263" s="145">
        <f>Q263*H263</f>
        <v>0.16789999999999999</v>
      </c>
      <c r="S263" s="145">
        <v>0</v>
      </c>
      <c r="T263" s="146">
        <f>S263*H263</f>
        <v>0</v>
      </c>
      <c r="AR263" s="147" t="s">
        <v>296</v>
      </c>
      <c r="AT263" s="147" t="s">
        <v>141</v>
      </c>
      <c r="AU263" s="147" t="s">
        <v>88</v>
      </c>
      <c r="AY263" s="15" t="s">
        <v>138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5" t="s">
        <v>86</v>
      </c>
      <c r="BK263" s="148">
        <f>ROUND(I263*H263,2)</f>
        <v>0</v>
      </c>
      <c r="BL263" s="15" t="s">
        <v>296</v>
      </c>
      <c r="BM263" s="147" t="s">
        <v>424</v>
      </c>
    </row>
    <row r="264" spans="2:65" s="12" customFormat="1" ht="11.25">
      <c r="B264" s="149"/>
      <c r="D264" s="150" t="s">
        <v>147</v>
      </c>
      <c r="E264" s="151" t="s">
        <v>1</v>
      </c>
      <c r="F264" s="152" t="s">
        <v>425</v>
      </c>
      <c r="H264" s="153">
        <v>146</v>
      </c>
      <c r="I264" s="154"/>
      <c r="L264" s="149"/>
      <c r="M264" s="155"/>
      <c r="T264" s="156"/>
      <c r="AT264" s="151" t="s">
        <v>147</v>
      </c>
      <c r="AU264" s="151" t="s">
        <v>88</v>
      </c>
      <c r="AV264" s="12" t="s">
        <v>88</v>
      </c>
      <c r="AW264" s="12" t="s">
        <v>33</v>
      </c>
      <c r="AX264" s="12" t="s">
        <v>79</v>
      </c>
      <c r="AY264" s="151" t="s">
        <v>138</v>
      </c>
    </row>
    <row r="265" spans="2:65" s="13" customFormat="1" ht="11.25">
      <c r="B265" s="157"/>
      <c r="D265" s="150" t="s">
        <v>147</v>
      </c>
      <c r="E265" s="158" t="s">
        <v>1</v>
      </c>
      <c r="F265" s="159" t="s">
        <v>148</v>
      </c>
      <c r="H265" s="160">
        <v>146</v>
      </c>
      <c r="I265" s="161"/>
      <c r="L265" s="157"/>
      <c r="M265" s="162"/>
      <c r="T265" s="163"/>
      <c r="AT265" s="158" t="s">
        <v>147</v>
      </c>
      <c r="AU265" s="158" t="s">
        <v>88</v>
      </c>
      <c r="AV265" s="13" t="s">
        <v>149</v>
      </c>
      <c r="AW265" s="13" t="s">
        <v>33</v>
      </c>
      <c r="AX265" s="13" t="s">
        <v>86</v>
      </c>
      <c r="AY265" s="158" t="s">
        <v>138</v>
      </c>
    </row>
    <row r="266" spans="2:65" s="1" customFormat="1" ht="37.9" customHeight="1">
      <c r="B266" s="30"/>
      <c r="C266" s="135" t="s">
        <v>426</v>
      </c>
      <c r="D266" s="135" t="s">
        <v>141</v>
      </c>
      <c r="E266" s="136" t="s">
        <v>427</v>
      </c>
      <c r="F266" s="137" t="s">
        <v>428</v>
      </c>
      <c r="G266" s="138" t="s">
        <v>381</v>
      </c>
      <c r="H266" s="139">
        <v>142</v>
      </c>
      <c r="I266" s="140"/>
      <c r="J266" s="141">
        <f>ROUND(I266*H266,2)</f>
        <v>0</v>
      </c>
      <c r="K266" s="142"/>
      <c r="L266" s="30"/>
      <c r="M266" s="143" t="s">
        <v>1</v>
      </c>
      <c r="N266" s="144" t="s">
        <v>44</v>
      </c>
      <c r="P266" s="145">
        <f>O266*H266</f>
        <v>0</v>
      </c>
      <c r="Q266" s="145">
        <v>6.3000000000000003E-4</v>
      </c>
      <c r="R266" s="145">
        <f>Q266*H266</f>
        <v>8.9459999999999998E-2</v>
      </c>
      <c r="S266" s="145">
        <v>0</v>
      </c>
      <c r="T266" s="146">
        <f>S266*H266</f>
        <v>0</v>
      </c>
      <c r="AR266" s="147" t="s">
        <v>296</v>
      </c>
      <c r="AT266" s="147" t="s">
        <v>141</v>
      </c>
      <c r="AU266" s="147" t="s">
        <v>88</v>
      </c>
      <c r="AY266" s="15" t="s">
        <v>138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5" t="s">
        <v>86</v>
      </c>
      <c r="BK266" s="148">
        <f>ROUND(I266*H266,2)</f>
        <v>0</v>
      </c>
      <c r="BL266" s="15" t="s">
        <v>296</v>
      </c>
      <c r="BM266" s="147" t="s">
        <v>429</v>
      </c>
    </row>
    <row r="267" spans="2:65" s="12" customFormat="1" ht="11.25">
      <c r="B267" s="149"/>
      <c r="D267" s="150" t="s">
        <v>147</v>
      </c>
      <c r="E267" s="151" t="s">
        <v>1</v>
      </c>
      <c r="F267" s="152" t="s">
        <v>430</v>
      </c>
      <c r="H267" s="153">
        <v>142</v>
      </c>
      <c r="I267" s="154"/>
      <c r="L267" s="149"/>
      <c r="M267" s="155"/>
      <c r="T267" s="156"/>
      <c r="AT267" s="151" t="s">
        <v>147</v>
      </c>
      <c r="AU267" s="151" t="s">
        <v>88</v>
      </c>
      <c r="AV267" s="12" t="s">
        <v>88</v>
      </c>
      <c r="AW267" s="12" t="s">
        <v>33</v>
      </c>
      <c r="AX267" s="12" t="s">
        <v>79</v>
      </c>
      <c r="AY267" s="151" t="s">
        <v>138</v>
      </c>
    </row>
    <row r="268" spans="2:65" s="13" customFormat="1" ht="11.25">
      <c r="B268" s="157"/>
      <c r="D268" s="150" t="s">
        <v>147</v>
      </c>
      <c r="E268" s="158" t="s">
        <v>1</v>
      </c>
      <c r="F268" s="159" t="s">
        <v>148</v>
      </c>
      <c r="H268" s="160">
        <v>142</v>
      </c>
      <c r="I268" s="161"/>
      <c r="L268" s="157"/>
      <c r="M268" s="162"/>
      <c r="T268" s="163"/>
      <c r="AT268" s="158" t="s">
        <v>147</v>
      </c>
      <c r="AU268" s="158" t="s">
        <v>88</v>
      </c>
      <c r="AV268" s="13" t="s">
        <v>149</v>
      </c>
      <c r="AW268" s="13" t="s">
        <v>33</v>
      </c>
      <c r="AX268" s="13" t="s">
        <v>86</v>
      </c>
      <c r="AY268" s="158" t="s">
        <v>138</v>
      </c>
    </row>
    <row r="269" spans="2:65" s="1" customFormat="1" ht="33" customHeight="1">
      <c r="B269" s="30"/>
      <c r="C269" s="135" t="s">
        <v>431</v>
      </c>
      <c r="D269" s="135" t="s">
        <v>141</v>
      </c>
      <c r="E269" s="136" t="s">
        <v>432</v>
      </c>
      <c r="F269" s="137" t="s">
        <v>433</v>
      </c>
      <c r="G269" s="138" t="s">
        <v>238</v>
      </c>
      <c r="H269" s="139">
        <v>56.43</v>
      </c>
      <c r="I269" s="140"/>
      <c r="J269" s="141">
        <f>ROUND(I269*H269,2)</f>
        <v>0</v>
      </c>
      <c r="K269" s="142"/>
      <c r="L269" s="30"/>
      <c r="M269" s="143" t="s">
        <v>1</v>
      </c>
      <c r="N269" s="144" t="s">
        <v>44</v>
      </c>
      <c r="P269" s="145">
        <f>O269*H269</f>
        <v>0</v>
      </c>
      <c r="Q269" s="145">
        <v>1.0869999999999999E-2</v>
      </c>
      <c r="R269" s="145">
        <f>Q269*H269</f>
        <v>0.61339409999999994</v>
      </c>
      <c r="S269" s="145">
        <v>0</v>
      </c>
      <c r="T269" s="146">
        <f>S269*H269</f>
        <v>0</v>
      </c>
      <c r="AR269" s="147" t="s">
        <v>149</v>
      </c>
      <c r="AT269" s="147" t="s">
        <v>141</v>
      </c>
      <c r="AU269" s="147" t="s">
        <v>88</v>
      </c>
      <c r="AY269" s="15" t="s">
        <v>138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5" t="s">
        <v>86</v>
      </c>
      <c r="BK269" s="148">
        <f>ROUND(I269*H269,2)</f>
        <v>0</v>
      </c>
      <c r="BL269" s="15" t="s">
        <v>149</v>
      </c>
      <c r="BM269" s="147" t="s">
        <v>434</v>
      </c>
    </row>
    <row r="270" spans="2:65" s="1" customFormat="1" ht="19.5">
      <c r="B270" s="30"/>
      <c r="D270" s="150" t="s">
        <v>153</v>
      </c>
      <c r="F270" s="164" t="s">
        <v>435</v>
      </c>
      <c r="I270" s="165"/>
      <c r="L270" s="30"/>
      <c r="M270" s="166"/>
      <c r="T270" s="54"/>
      <c r="AT270" s="15" t="s">
        <v>153</v>
      </c>
      <c r="AU270" s="15" t="s">
        <v>88</v>
      </c>
    </row>
    <row r="271" spans="2:65" s="12" customFormat="1" ht="11.25">
      <c r="B271" s="149"/>
      <c r="D271" s="150" t="s">
        <v>147</v>
      </c>
      <c r="E271" s="151" t="s">
        <v>1</v>
      </c>
      <c r="F271" s="152" t="s">
        <v>436</v>
      </c>
      <c r="H271" s="153">
        <v>56.43</v>
      </c>
      <c r="I271" s="154"/>
      <c r="L271" s="149"/>
      <c r="M271" s="155"/>
      <c r="T271" s="156"/>
      <c r="AT271" s="151" t="s">
        <v>147</v>
      </c>
      <c r="AU271" s="151" t="s">
        <v>88</v>
      </c>
      <c r="AV271" s="12" t="s">
        <v>88</v>
      </c>
      <c r="AW271" s="12" t="s">
        <v>33</v>
      </c>
      <c r="AX271" s="12" t="s">
        <v>79</v>
      </c>
      <c r="AY271" s="151" t="s">
        <v>138</v>
      </c>
    </row>
    <row r="272" spans="2:65" s="13" customFormat="1" ht="11.25">
      <c r="B272" s="157"/>
      <c r="D272" s="150" t="s">
        <v>147</v>
      </c>
      <c r="E272" s="158" t="s">
        <v>1</v>
      </c>
      <c r="F272" s="159" t="s">
        <v>148</v>
      </c>
      <c r="H272" s="160">
        <v>56.43</v>
      </c>
      <c r="I272" s="161"/>
      <c r="L272" s="157"/>
      <c r="M272" s="162"/>
      <c r="T272" s="163"/>
      <c r="AT272" s="158" t="s">
        <v>147</v>
      </c>
      <c r="AU272" s="158" t="s">
        <v>88</v>
      </c>
      <c r="AV272" s="13" t="s">
        <v>149</v>
      </c>
      <c r="AW272" s="13" t="s">
        <v>33</v>
      </c>
      <c r="AX272" s="13" t="s">
        <v>86</v>
      </c>
      <c r="AY272" s="158" t="s">
        <v>138</v>
      </c>
    </row>
    <row r="273" spans="2:65" s="1" customFormat="1" ht="33" customHeight="1">
      <c r="B273" s="30"/>
      <c r="C273" s="135" t="s">
        <v>437</v>
      </c>
      <c r="D273" s="135" t="s">
        <v>141</v>
      </c>
      <c r="E273" s="136" t="s">
        <v>438</v>
      </c>
      <c r="F273" s="137" t="s">
        <v>439</v>
      </c>
      <c r="G273" s="138" t="s">
        <v>238</v>
      </c>
      <c r="H273" s="139">
        <v>921.18499999999995</v>
      </c>
      <c r="I273" s="140"/>
      <c r="J273" s="141">
        <f>ROUND(I273*H273,2)</f>
        <v>0</v>
      </c>
      <c r="K273" s="142"/>
      <c r="L273" s="30"/>
      <c r="M273" s="143" t="s">
        <v>1</v>
      </c>
      <c r="N273" s="144" t="s">
        <v>44</v>
      </c>
      <c r="P273" s="145">
        <f>O273*H273</f>
        <v>0</v>
      </c>
      <c r="Q273" s="145">
        <v>2.2000000000000001E-4</v>
      </c>
      <c r="R273" s="145">
        <f>Q273*H273</f>
        <v>0.2026607</v>
      </c>
      <c r="S273" s="145">
        <v>0</v>
      </c>
      <c r="T273" s="146">
        <f>S273*H273</f>
        <v>0</v>
      </c>
      <c r="AR273" s="147" t="s">
        <v>296</v>
      </c>
      <c r="AT273" s="147" t="s">
        <v>141</v>
      </c>
      <c r="AU273" s="147" t="s">
        <v>88</v>
      </c>
      <c r="AY273" s="15" t="s">
        <v>138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5" t="s">
        <v>86</v>
      </c>
      <c r="BK273" s="148">
        <f>ROUND(I273*H273,2)</f>
        <v>0</v>
      </c>
      <c r="BL273" s="15" t="s">
        <v>296</v>
      </c>
      <c r="BM273" s="147" t="s">
        <v>440</v>
      </c>
    </row>
    <row r="274" spans="2:65" s="12" customFormat="1" ht="11.25">
      <c r="B274" s="149"/>
      <c r="D274" s="150" t="s">
        <v>147</v>
      </c>
      <c r="E274" s="151" t="s">
        <v>1</v>
      </c>
      <c r="F274" s="152" t="s">
        <v>298</v>
      </c>
      <c r="H274" s="153">
        <v>856.1</v>
      </c>
      <c r="I274" s="154"/>
      <c r="L274" s="149"/>
      <c r="M274" s="155"/>
      <c r="T274" s="156"/>
      <c r="AT274" s="151" t="s">
        <v>147</v>
      </c>
      <c r="AU274" s="151" t="s">
        <v>88</v>
      </c>
      <c r="AV274" s="12" t="s">
        <v>88</v>
      </c>
      <c r="AW274" s="12" t="s">
        <v>33</v>
      </c>
      <c r="AX274" s="12" t="s">
        <v>79</v>
      </c>
      <c r="AY274" s="151" t="s">
        <v>138</v>
      </c>
    </row>
    <row r="275" spans="2:65" s="12" customFormat="1" ht="11.25">
      <c r="B275" s="149"/>
      <c r="D275" s="150" t="s">
        <v>147</v>
      </c>
      <c r="E275" s="151" t="s">
        <v>1</v>
      </c>
      <c r="F275" s="152" t="s">
        <v>299</v>
      </c>
      <c r="H275" s="153">
        <v>3.4350000000000001</v>
      </c>
      <c r="I275" s="154"/>
      <c r="L275" s="149"/>
      <c r="M275" s="155"/>
      <c r="T275" s="156"/>
      <c r="AT275" s="151" t="s">
        <v>147</v>
      </c>
      <c r="AU275" s="151" t="s">
        <v>88</v>
      </c>
      <c r="AV275" s="12" t="s">
        <v>88</v>
      </c>
      <c r="AW275" s="12" t="s">
        <v>33</v>
      </c>
      <c r="AX275" s="12" t="s">
        <v>79</v>
      </c>
      <c r="AY275" s="151" t="s">
        <v>138</v>
      </c>
    </row>
    <row r="276" spans="2:65" s="12" customFormat="1" ht="11.25">
      <c r="B276" s="149"/>
      <c r="D276" s="150" t="s">
        <v>147</v>
      </c>
      <c r="E276" s="151" t="s">
        <v>1</v>
      </c>
      <c r="F276" s="152" t="s">
        <v>300</v>
      </c>
      <c r="H276" s="153">
        <v>59.4</v>
      </c>
      <c r="I276" s="154"/>
      <c r="L276" s="149"/>
      <c r="M276" s="155"/>
      <c r="T276" s="156"/>
      <c r="AT276" s="151" t="s">
        <v>147</v>
      </c>
      <c r="AU276" s="151" t="s">
        <v>88</v>
      </c>
      <c r="AV276" s="12" t="s">
        <v>88</v>
      </c>
      <c r="AW276" s="12" t="s">
        <v>33</v>
      </c>
      <c r="AX276" s="12" t="s">
        <v>79</v>
      </c>
      <c r="AY276" s="151" t="s">
        <v>138</v>
      </c>
    </row>
    <row r="277" spans="2:65" s="12" customFormat="1" ht="11.25">
      <c r="B277" s="149"/>
      <c r="D277" s="150" t="s">
        <v>147</v>
      </c>
      <c r="E277" s="151" t="s">
        <v>1</v>
      </c>
      <c r="F277" s="152" t="s">
        <v>301</v>
      </c>
      <c r="H277" s="153">
        <v>2.25</v>
      </c>
      <c r="I277" s="154"/>
      <c r="L277" s="149"/>
      <c r="M277" s="155"/>
      <c r="T277" s="156"/>
      <c r="AT277" s="151" t="s">
        <v>147</v>
      </c>
      <c r="AU277" s="151" t="s">
        <v>88</v>
      </c>
      <c r="AV277" s="12" t="s">
        <v>88</v>
      </c>
      <c r="AW277" s="12" t="s">
        <v>33</v>
      </c>
      <c r="AX277" s="12" t="s">
        <v>79</v>
      </c>
      <c r="AY277" s="151" t="s">
        <v>138</v>
      </c>
    </row>
    <row r="278" spans="2:65" s="13" customFormat="1" ht="11.25">
      <c r="B278" s="157"/>
      <c r="D278" s="150" t="s">
        <v>147</v>
      </c>
      <c r="E278" s="158" t="s">
        <v>1</v>
      </c>
      <c r="F278" s="159" t="s">
        <v>148</v>
      </c>
      <c r="H278" s="160">
        <v>921.18499999999995</v>
      </c>
      <c r="I278" s="161"/>
      <c r="L278" s="157"/>
      <c r="M278" s="162"/>
      <c r="T278" s="163"/>
      <c r="AT278" s="158" t="s">
        <v>147</v>
      </c>
      <c r="AU278" s="158" t="s">
        <v>88</v>
      </c>
      <c r="AV278" s="13" t="s">
        <v>149</v>
      </c>
      <c r="AW278" s="13" t="s">
        <v>33</v>
      </c>
      <c r="AX278" s="13" t="s">
        <v>86</v>
      </c>
      <c r="AY278" s="158" t="s">
        <v>138</v>
      </c>
    </row>
    <row r="279" spans="2:65" s="1" customFormat="1" ht="37.9" customHeight="1">
      <c r="B279" s="30"/>
      <c r="C279" s="170" t="s">
        <v>441</v>
      </c>
      <c r="D279" s="170" t="s">
        <v>241</v>
      </c>
      <c r="E279" s="171" t="s">
        <v>442</v>
      </c>
      <c r="F279" s="172" t="s">
        <v>443</v>
      </c>
      <c r="G279" s="173" t="s">
        <v>238</v>
      </c>
      <c r="H279" s="174">
        <v>1112.93</v>
      </c>
      <c r="I279" s="175"/>
      <c r="J279" s="176">
        <f>ROUND(I279*H279,2)</f>
        <v>0</v>
      </c>
      <c r="K279" s="177"/>
      <c r="L279" s="178"/>
      <c r="M279" s="179" t="s">
        <v>1</v>
      </c>
      <c r="N279" s="180" t="s">
        <v>44</v>
      </c>
      <c r="P279" s="145">
        <f>O279*H279</f>
        <v>0</v>
      </c>
      <c r="Q279" s="145">
        <v>1.5299999999999999E-3</v>
      </c>
      <c r="R279" s="145">
        <f>Q279*H279</f>
        <v>1.7027828999999999</v>
      </c>
      <c r="S279" s="145">
        <v>0</v>
      </c>
      <c r="T279" s="146">
        <f>S279*H279</f>
        <v>0</v>
      </c>
      <c r="AR279" s="147" t="s">
        <v>391</v>
      </c>
      <c r="AT279" s="147" t="s">
        <v>241</v>
      </c>
      <c r="AU279" s="147" t="s">
        <v>88</v>
      </c>
      <c r="AY279" s="15" t="s">
        <v>138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5" t="s">
        <v>86</v>
      </c>
      <c r="BK279" s="148">
        <f>ROUND(I279*H279,2)</f>
        <v>0</v>
      </c>
      <c r="BL279" s="15" t="s">
        <v>296</v>
      </c>
      <c r="BM279" s="147" t="s">
        <v>444</v>
      </c>
    </row>
    <row r="280" spans="2:65" s="12" customFormat="1" ht="11.25">
      <c r="B280" s="149"/>
      <c r="D280" s="150" t="s">
        <v>147</v>
      </c>
      <c r="E280" s="151" t="s">
        <v>1</v>
      </c>
      <c r="F280" s="152" t="s">
        <v>298</v>
      </c>
      <c r="H280" s="153">
        <v>856.1</v>
      </c>
      <c r="I280" s="154"/>
      <c r="L280" s="149"/>
      <c r="M280" s="155"/>
      <c r="T280" s="156"/>
      <c r="AT280" s="151" t="s">
        <v>147</v>
      </c>
      <c r="AU280" s="151" t="s">
        <v>88</v>
      </c>
      <c r="AV280" s="12" t="s">
        <v>88</v>
      </c>
      <c r="AW280" s="12" t="s">
        <v>33</v>
      </c>
      <c r="AX280" s="12" t="s">
        <v>79</v>
      </c>
      <c r="AY280" s="151" t="s">
        <v>138</v>
      </c>
    </row>
    <row r="281" spans="2:65" s="13" customFormat="1" ht="11.25">
      <c r="B281" s="157"/>
      <c r="D281" s="150" t="s">
        <v>147</v>
      </c>
      <c r="E281" s="158" t="s">
        <v>1</v>
      </c>
      <c r="F281" s="159" t="s">
        <v>148</v>
      </c>
      <c r="H281" s="160">
        <v>856.1</v>
      </c>
      <c r="I281" s="161"/>
      <c r="L281" s="157"/>
      <c r="M281" s="162"/>
      <c r="T281" s="163"/>
      <c r="AT281" s="158" t="s">
        <v>147</v>
      </c>
      <c r="AU281" s="158" t="s">
        <v>88</v>
      </c>
      <c r="AV281" s="13" t="s">
        <v>149</v>
      </c>
      <c r="AW281" s="13" t="s">
        <v>33</v>
      </c>
      <c r="AX281" s="13" t="s">
        <v>86</v>
      </c>
      <c r="AY281" s="158" t="s">
        <v>138</v>
      </c>
    </row>
    <row r="282" spans="2:65" s="12" customFormat="1" ht="11.25">
      <c r="B282" s="149"/>
      <c r="D282" s="150" t="s">
        <v>147</v>
      </c>
      <c r="F282" s="152" t="s">
        <v>445</v>
      </c>
      <c r="H282" s="153">
        <v>1112.93</v>
      </c>
      <c r="I282" s="154"/>
      <c r="L282" s="149"/>
      <c r="M282" s="155"/>
      <c r="T282" s="156"/>
      <c r="AT282" s="151" t="s">
        <v>147</v>
      </c>
      <c r="AU282" s="151" t="s">
        <v>88</v>
      </c>
      <c r="AV282" s="12" t="s">
        <v>88</v>
      </c>
      <c r="AW282" s="12" t="s">
        <v>4</v>
      </c>
      <c r="AX282" s="12" t="s">
        <v>86</v>
      </c>
      <c r="AY282" s="151" t="s">
        <v>138</v>
      </c>
    </row>
    <row r="283" spans="2:65" s="1" customFormat="1" ht="24.2" customHeight="1">
      <c r="B283" s="30"/>
      <c r="C283" s="170" t="s">
        <v>446</v>
      </c>
      <c r="D283" s="170" t="s">
        <v>241</v>
      </c>
      <c r="E283" s="171" t="s">
        <v>447</v>
      </c>
      <c r="F283" s="172" t="s">
        <v>448</v>
      </c>
      <c r="G283" s="173" t="s">
        <v>238</v>
      </c>
      <c r="H283" s="174">
        <v>84.611000000000004</v>
      </c>
      <c r="I283" s="175"/>
      <c r="J283" s="176">
        <f>ROUND(I283*H283,2)</f>
        <v>0</v>
      </c>
      <c r="K283" s="177"/>
      <c r="L283" s="178"/>
      <c r="M283" s="179" t="s">
        <v>1</v>
      </c>
      <c r="N283" s="180" t="s">
        <v>44</v>
      </c>
      <c r="P283" s="145">
        <f>O283*H283</f>
        <v>0</v>
      </c>
      <c r="Q283" s="145">
        <v>1.49E-3</v>
      </c>
      <c r="R283" s="145">
        <f>Q283*H283</f>
        <v>0.12607039</v>
      </c>
      <c r="S283" s="145">
        <v>0</v>
      </c>
      <c r="T283" s="146">
        <f>S283*H283</f>
        <v>0</v>
      </c>
      <c r="AR283" s="147" t="s">
        <v>391</v>
      </c>
      <c r="AT283" s="147" t="s">
        <v>241</v>
      </c>
      <c r="AU283" s="147" t="s">
        <v>88</v>
      </c>
      <c r="AY283" s="15" t="s">
        <v>138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5" t="s">
        <v>86</v>
      </c>
      <c r="BK283" s="148">
        <f>ROUND(I283*H283,2)</f>
        <v>0</v>
      </c>
      <c r="BL283" s="15" t="s">
        <v>296</v>
      </c>
      <c r="BM283" s="147" t="s">
        <v>449</v>
      </c>
    </row>
    <row r="284" spans="2:65" s="12" customFormat="1" ht="11.25">
      <c r="B284" s="149"/>
      <c r="D284" s="150" t="s">
        <v>147</v>
      </c>
      <c r="E284" s="151" t="s">
        <v>1</v>
      </c>
      <c r="F284" s="152" t="s">
        <v>299</v>
      </c>
      <c r="H284" s="153">
        <v>3.4350000000000001</v>
      </c>
      <c r="I284" s="154"/>
      <c r="L284" s="149"/>
      <c r="M284" s="155"/>
      <c r="T284" s="156"/>
      <c r="AT284" s="151" t="s">
        <v>147</v>
      </c>
      <c r="AU284" s="151" t="s">
        <v>88</v>
      </c>
      <c r="AV284" s="12" t="s">
        <v>88</v>
      </c>
      <c r="AW284" s="12" t="s">
        <v>33</v>
      </c>
      <c r="AX284" s="12" t="s">
        <v>79</v>
      </c>
      <c r="AY284" s="151" t="s">
        <v>138</v>
      </c>
    </row>
    <row r="285" spans="2:65" s="12" customFormat="1" ht="11.25">
      <c r="B285" s="149"/>
      <c r="D285" s="150" t="s">
        <v>147</v>
      </c>
      <c r="E285" s="151" t="s">
        <v>1</v>
      </c>
      <c r="F285" s="152" t="s">
        <v>300</v>
      </c>
      <c r="H285" s="153">
        <v>59.4</v>
      </c>
      <c r="I285" s="154"/>
      <c r="L285" s="149"/>
      <c r="M285" s="155"/>
      <c r="T285" s="156"/>
      <c r="AT285" s="151" t="s">
        <v>147</v>
      </c>
      <c r="AU285" s="151" t="s">
        <v>88</v>
      </c>
      <c r="AV285" s="12" t="s">
        <v>88</v>
      </c>
      <c r="AW285" s="12" t="s">
        <v>33</v>
      </c>
      <c r="AX285" s="12" t="s">
        <v>79</v>
      </c>
      <c r="AY285" s="151" t="s">
        <v>138</v>
      </c>
    </row>
    <row r="286" spans="2:65" s="12" customFormat="1" ht="11.25">
      <c r="B286" s="149"/>
      <c r="D286" s="150" t="s">
        <v>147</v>
      </c>
      <c r="E286" s="151" t="s">
        <v>1</v>
      </c>
      <c r="F286" s="152" t="s">
        <v>301</v>
      </c>
      <c r="H286" s="153">
        <v>2.25</v>
      </c>
      <c r="I286" s="154"/>
      <c r="L286" s="149"/>
      <c r="M286" s="155"/>
      <c r="T286" s="156"/>
      <c r="AT286" s="151" t="s">
        <v>147</v>
      </c>
      <c r="AU286" s="151" t="s">
        <v>88</v>
      </c>
      <c r="AV286" s="12" t="s">
        <v>88</v>
      </c>
      <c r="AW286" s="12" t="s">
        <v>33</v>
      </c>
      <c r="AX286" s="12" t="s">
        <v>79</v>
      </c>
      <c r="AY286" s="151" t="s">
        <v>138</v>
      </c>
    </row>
    <row r="287" spans="2:65" s="13" customFormat="1" ht="11.25">
      <c r="B287" s="157"/>
      <c r="D287" s="150" t="s">
        <v>147</v>
      </c>
      <c r="E287" s="158" t="s">
        <v>1</v>
      </c>
      <c r="F287" s="159" t="s">
        <v>148</v>
      </c>
      <c r="H287" s="160">
        <v>65.084999999999994</v>
      </c>
      <c r="I287" s="161"/>
      <c r="L287" s="157"/>
      <c r="M287" s="162"/>
      <c r="T287" s="163"/>
      <c r="AT287" s="158" t="s">
        <v>147</v>
      </c>
      <c r="AU287" s="158" t="s">
        <v>88</v>
      </c>
      <c r="AV287" s="13" t="s">
        <v>149</v>
      </c>
      <c r="AW287" s="13" t="s">
        <v>33</v>
      </c>
      <c r="AX287" s="13" t="s">
        <v>86</v>
      </c>
      <c r="AY287" s="158" t="s">
        <v>138</v>
      </c>
    </row>
    <row r="288" spans="2:65" s="12" customFormat="1" ht="11.25">
      <c r="B288" s="149"/>
      <c r="D288" s="150" t="s">
        <v>147</v>
      </c>
      <c r="F288" s="152" t="s">
        <v>450</v>
      </c>
      <c r="H288" s="153">
        <v>84.611000000000004</v>
      </c>
      <c r="I288" s="154"/>
      <c r="L288" s="149"/>
      <c r="M288" s="155"/>
      <c r="T288" s="156"/>
      <c r="AT288" s="151" t="s">
        <v>147</v>
      </c>
      <c r="AU288" s="151" t="s">
        <v>88</v>
      </c>
      <c r="AV288" s="12" t="s">
        <v>88</v>
      </c>
      <c r="AW288" s="12" t="s">
        <v>4</v>
      </c>
      <c r="AX288" s="12" t="s">
        <v>86</v>
      </c>
      <c r="AY288" s="151" t="s">
        <v>138</v>
      </c>
    </row>
    <row r="289" spans="2:65" s="1" customFormat="1" ht="24.2" customHeight="1">
      <c r="B289" s="30"/>
      <c r="C289" s="135" t="s">
        <v>451</v>
      </c>
      <c r="D289" s="135" t="s">
        <v>141</v>
      </c>
      <c r="E289" s="136" t="s">
        <v>452</v>
      </c>
      <c r="F289" s="137" t="s">
        <v>453</v>
      </c>
      <c r="G289" s="138" t="s">
        <v>238</v>
      </c>
      <c r="H289" s="139">
        <v>857.81799999999998</v>
      </c>
      <c r="I289" s="140"/>
      <c r="J289" s="141">
        <f>ROUND(I289*H289,2)</f>
        <v>0</v>
      </c>
      <c r="K289" s="142"/>
      <c r="L289" s="30"/>
      <c r="M289" s="143" t="s">
        <v>1</v>
      </c>
      <c r="N289" s="144" t="s">
        <v>44</v>
      </c>
      <c r="P289" s="145">
        <f>O289*H289</f>
        <v>0</v>
      </c>
      <c r="Q289" s="145">
        <v>0</v>
      </c>
      <c r="R289" s="145">
        <f>Q289*H289</f>
        <v>0</v>
      </c>
      <c r="S289" s="145">
        <v>3.5999999999999999E-3</v>
      </c>
      <c r="T289" s="146">
        <f>S289*H289</f>
        <v>3.0881447999999998</v>
      </c>
      <c r="AR289" s="147" t="s">
        <v>296</v>
      </c>
      <c r="AT289" s="147" t="s">
        <v>141</v>
      </c>
      <c r="AU289" s="147" t="s">
        <v>88</v>
      </c>
      <c r="AY289" s="15" t="s">
        <v>138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5" t="s">
        <v>86</v>
      </c>
      <c r="BK289" s="148">
        <f>ROUND(I289*H289,2)</f>
        <v>0</v>
      </c>
      <c r="BL289" s="15" t="s">
        <v>296</v>
      </c>
      <c r="BM289" s="147" t="s">
        <v>454</v>
      </c>
    </row>
    <row r="290" spans="2:65" s="12" customFormat="1" ht="11.25">
      <c r="B290" s="149"/>
      <c r="D290" s="150" t="s">
        <v>147</v>
      </c>
      <c r="E290" s="151" t="s">
        <v>1</v>
      </c>
      <c r="F290" s="152" t="s">
        <v>298</v>
      </c>
      <c r="H290" s="153">
        <v>856.1</v>
      </c>
      <c r="I290" s="154"/>
      <c r="L290" s="149"/>
      <c r="M290" s="155"/>
      <c r="T290" s="156"/>
      <c r="AT290" s="151" t="s">
        <v>147</v>
      </c>
      <c r="AU290" s="151" t="s">
        <v>88</v>
      </c>
      <c r="AV290" s="12" t="s">
        <v>88</v>
      </c>
      <c r="AW290" s="12" t="s">
        <v>33</v>
      </c>
      <c r="AX290" s="12" t="s">
        <v>79</v>
      </c>
      <c r="AY290" s="151" t="s">
        <v>138</v>
      </c>
    </row>
    <row r="291" spans="2:65" s="12" customFormat="1" ht="11.25">
      <c r="B291" s="149"/>
      <c r="D291" s="150" t="s">
        <v>147</v>
      </c>
      <c r="E291" s="151" t="s">
        <v>1</v>
      </c>
      <c r="F291" s="152" t="s">
        <v>455</v>
      </c>
      <c r="H291" s="153">
        <v>1.718</v>
      </c>
      <c r="I291" s="154"/>
      <c r="L291" s="149"/>
      <c r="M291" s="155"/>
      <c r="T291" s="156"/>
      <c r="AT291" s="151" t="s">
        <v>147</v>
      </c>
      <c r="AU291" s="151" t="s">
        <v>88</v>
      </c>
      <c r="AV291" s="12" t="s">
        <v>88</v>
      </c>
      <c r="AW291" s="12" t="s">
        <v>33</v>
      </c>
      <c r="AX291" s="12" t="s">
        <v>79</v>
      </c>
      <c r="AY291" s="151" t="s">
        <v>138</v>
      </c>
    </row>
    <row r="292" spans="2:65" s="13" customFormat="1" ht="11.25">
      <c r="B292" s="157"/>
      <c r="D292" s="150" t="s">
        <v>147</v>
      </c>
      <c r="E292" s="158" t="s">
        <v>1</v>
      </c>
      <c r="F292" s="159" t="s">
        <v>148</v>
      </c>
      <c r="H292" s="160">
        <v>857.81799999999998</v>
      </c>
      <c r="I292" s="161"/>
      <c r="L292" s="157"/>
      <c r="M292" s="162"/>
      <c r="T292" s="163"/>
      <c r="AT292" s="158" t="s">
        <v>147</v>
      </c>
      <c r="AU292" s="158" t="s">
        <v>88</v>
      </c>
      <c r="AV292" s="13" t="s">
        <v>149</v>
      </c>
      <c r="AW292" s="13" t="s">
        <v>33</v>
      </c>
      <c r="AX292" s="13" t="s">
        <v>86</v>
      </c>
      <c r="AY292" s="158" t="s">
        <v>138</v>
      </c>
    </row>
    <row r="293" spans="2:65" s="1" customFormat="1" ht="24.2" customHeight="1">
      <c r="B293" s="30"/>
      <c r="C293" s="135" t="s">
        <v>456</v>
      </c>
      <c r="D293" s="135" t="s">
        <v>141</v>
      </c>
      <c r="E293" s="136" t="s">
        <v>457</v>
      </c>
      <c r="F293" s="137" t="s">
        <v>458</v>
      </c>
      <c r="G293" s="138" t="s">
        <v>238</v>
      </c>
      <c r="H293" s="139">
        <v>921.93499999999995</v>
      </c>
      <c r="I293" s="140"/>
      <c r="J293" s="141">
        <f>ROUND(I293*H293,2)</f>
        <v>0</v>
      </c>
      <c r="K293" s="142"/>
      <c r="L293" s="30"/>
      <c r="M293" s="143" t="s">
        <v>1</v>
      </c>
      <c r="N293" s="144" t="s">
        <v>44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296</v>
      </c>
      <c r="AT293" s="147" t="s">
        <v>141</v>
      </c>
      <c r="AU293" s="147" t="s">
        <v>88</v>
      </c>
      <c r="AY293" s="15" t="s">
        <v>138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5" t="s">
        <v>86</v>
      </c>
      <c r="BK293" s="148">
        <f>ROUND(I293*H293,2)</f>
        <v>0</v>
      </c>
      <c r="BL293" s="15" t="s">
        <v>296</v>
      </c>
      <c r="BM293" s="147" t="s">
        <v>459</v>
      </c>
    </row>
    <row r="294" spans="2:65" s="12" customFormat="1" ht="11.25">
      <c r="B294" s="149"/>
      <c r="D294" s="150" t="s">
        <v>147</v>
      </c>
      <c r="E294" s="151" t="s">
        <v>1</v>
      </c>
      <c r="F294" s="152" t="s">
        <v>298</v>
      </c>
      <c r="H294" s="153">
        <v>856.1</v>
      </c>
      <c r="I294" s="154"/>
      <c r="L294" s="149"/>
      <c r="M294" s="155"/>
      <c r="T294" s="156"/>
      <c r="AT294" s="151" t="s">
        <v>147</v>
      </c>
      <c r="AU294" s="151" t="s">
        <v>88</v>
      </c>
      <c r="AV294" s="12" t="s">
        <v>88</v>
      </c>
      <c r="AW294" s="12" t="s">
        <v>33</v>
      </c>
      <c r="AX294" s="12" t="s">
        <v>79</v>
      </c>
      <c r="AY294" s="151" t="s">
        <v>138</v>
      </c>
    </row>
    <row r="295" spans="2:65" s="12" customFormat="1" ht="11.25">
      <c r="B295" s="149"/>
      <c r="D295" s="150" t="s">
        <v>147</v>
      </c>
      <c r="E295" s="151" t="s">
        <v>1</v>
      </c>
      <c r="F295" s="152" t="s">
        <v>299</v>
      </c>
      <c r="H295" s="153">
        <v>3.4350000000000001</v>
      </c>
      <c r="I295" s="154"/>
      <c r="L295" s="149"/>
      <c r="M295" s="155"/>
      <c r="T295" s="156"/>
      <c r="AT295" s="151" t="s">
        <v>147</v>
      </c>
      <c r="AU295" s="151" t="s">
        <v>88</v>
      </c>
      <c r="AV295" s="12" t="s">
        <v>88</v>
      </c>
      <c r="AW295" s="12" t="s">
        <v>33</v>
      </c>
      <c r="AX295" s="12" t="s">
        <v>79</v>
      </c>
      <c r="AY295" s="151" t="s">
        <v>138</v>
      </c>
    </row>
    <row r="296" spans="2:65" s="12" customFormat="1" ht="11.25">
      <c r="B296" s="149"/>
      <c r="D296" s="150" t="s">
        <v>147</v>
      </c>
      <c r="E296" s="151" t="s">
        <v>1</v>
      </c>
      <c r="F296" s="152" t="s">
        <v>300</v>
      </c>
      <c r="H296" s="153">
        <v>59.4</v>
      </c>
      <c r="I296" s="154"/>
      <c r="L296" s="149"/>
      <c r="M296" s="155"/>
      <c r="T296" s="156"/>
      <c r="AT296" s="151" t="s">
        <v>147</v>
      </c>
      <c r="AU296" s="151" t="s">
        <v>88</v>
      </c>
      <c r="AV296" s="12" t="s">
        <v>88</v>
      </c>
      <c r="AW296" s="12" t="s">
        <v>33</v>
      </c>
      <c r="AX296" s="12" t="s">
        <v>79</v>
      </c>
      <c r="AY296" s="151" t="s">
        <v>138</v>
      </c>
    </row>
    <row r="297" spans="2:65" s="12" customFormat="1" ht="11.25">
      <c r="B297" s="149"/>
      <c r="D297" s="150" t="s">
        <v>147</v>
      </c>
      <c r="E297" s="151" t="s">
        <v>1</v>
      </c>
      <c r="F297" s="152" t="s">
        <v>301</v>
      </c>
      <c r="H297" s="153">
        <v>2.25</v>
      </c>
      <c r="I297" s="154"/>
      <c r="L297" s="149"/>
      <c r="M297" s="155"/>
      <c r="T297" s="156"/>
      <c r="AT297" s="151" t="s">
        <v>147</v>
      </c>
      <c r="AU297" s="151" t="s">
        <v>88</v>
      </c>
      <c r="AV297" s="12" t="s">
        <v>88</v>
      </c>
      <c r="AW297" s="12" t="s">
        <v>33</v>
      </c>
      <c r="AX297" s="12" t="s">
        <v>79</v>
      </c>
      <c r="AY297" s="151" t="s">
        <v>138</v>
      </c>
    </row>
    <row r="298" spans="2:65" s="12" customFormat="1" ht="11.25">
      <c r="B298" s="149"/>
      <c r="D298" s="150" t="s">
        <v>147</v>
      </c>
      <c r="E298" s="151" t="s">
        <v>1</v>
      </c>
      <c r="F298" s="152" t="s">
        <v>460</v>
      </c>
      <c r="H298" s="153">
        <v>0.75</v>
      </c>
      <c r="I298" s="154"/>
      <c r="L298" s="149"/>
      <c r="M298" s="155"/>
      <c r="T298" s="156"/>
      <c r="AT298" s="151" t="s">
        <v>147</v>
      </c>
      <c r="AU298" s="151" t="s">
        <v>88</v>
      </c>
      <c r="AV298" s="12" t="s">
        <v>88</v>
      </c>
      <c r="AW298" s="12" t="s">
        <v>33</v>
      </c>
      <c r="AX298" s="12" t="s">
        <v>79</v>
      </c>
      <c r="AY298" s="151" t="s">
        <v>138</v>
      </c>
    </row>
    <row r="299" spans="2:65" s="13" customFormat="1" ht="11.25">
      <c r="B299" s="157"/>
      <c r="D299" s="150" t="s">
        <v>147</v>
      </c>
      <c r="E299" s="158" t="s">
        <v>1</v>
      </c>
      <c r="F299" s="159" t="s">
        <v>148</v>
      </c>
      <c r="H299" s="160">
        <v>921.93499999999995</v>
      </c>
      <c r="I299" s="161"/>
      <c r="L299" s="157"/>
      <c r="M299" s="162"/>
      <c r="T299" s="163"/>
      <c r="AT299" s="158" t="s">
        <v>147</v>
      </c>
      <c r="AU299" s="158" t="s">
        <v>88</v>
      </c>
      <c r="AV299" s="13" t="s">
        <v>149</v>
      </c>
      <c r="AW299" s="13" t="s">
        <v>33</v>
      </c>
      <c r="AX299" s="13" t="s">
        <v>86</v>
      </c>
      <c r="AY299" s="158" t="s">
        <v>138</v>
      </c>
    </row>
    <row r="300" spans="2:65" s="1" customFormat="1" ht="16.5" customHeight="1">
      <c r="B300" s="30"/>
      <c r="C300" s="170" t="s">
        <v>461</v>
      </c>
      <c r="D300" s="170" t="s">
        <v>241</v>
      </c>
      <c r="E300" s="171" t="s">
        <v>462</v>
      </c>
      <c r="F300" s="172" t="s">
        <v>463</v>
      </c>
      <c r="G300" s="173" t="s">
        <v>238</v>
      </c>
      <c r="H300" s="174">
        <v>1198.5160000000001</v>
      </c>
      <c r="I300" s="175"/>
      <c r="J300" s="176">
        <f>ROUND(I300*H300,2)</f>
        <v>0</v>
      </c>
      <c r="K300" s="177"/>
      <c r="L300" s="178"/>
      <c r="M300" s="179" t="s">
        <v>1</v>
      </c>
      <c r="N300" s="180" t="s">
        <v>44</v>
      </c>
      <c r="P300" s="145">
        <f>O300*H300</f>
        <v>0</v>
      </c>
      <c r="Q300" s="145">
        <v>0</v>
      </c>
      <c r="R300" s="145">
        <f>Q300*H300</f>
        <v>0</v>
      </c>
      <c r="S300" s="145">
        <v>0</v>
      </c>
      <c r="T300" s="146">
        <f>S300*H300</f>
        <v>0</v>
      </c>
      <c r="AR300" s="147" t="s">
        <v>391</v>
      </c>
      <c r="AT300" s="147" t="s">
        <v>241</v>
      </c>
      <c r="AU300" s="147" t="s">
        <v>88</v>
      </c>
      <c r="AY300" s="15" t="s">
        <v>138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5" t="s">
        <v>86</v>
      </c>
      <c r="BK300" s="148">
        <f>ROUND(I300*H300,2)</f>
        <v>0</v>
      </c>
      <c r="BL300" s="15" t="s">
        <v>296</v>
      </c>
      <c r="BM300" s="147" t="s">
        <v>464</v>
      </c>
    </row>
    <row r="301" spans="2:65" s="12" customFormat="1" ht="11.25">
      <c r="B301" s="149"/>
      <c r="D301" s="150" t="s">
        <v>147</v>
      </c>
      <c r="E301" s="151" t="s">
        <v>1</v>
      </c>
      <c r="F301" s="152" t="s">
        <v>465</v>
      </c>
      <c r="H301" s="153">
        <v>921.93499999999995</v>
      </c>
      <c r="I301" s="154"/>
      <c r="L301" s="149"/>
      <c r="M301" s="155"/>
      <c r="T301" s="156"/>
      <c r="AT301" s="151" t="s">
        <v>147</v>
      </c>
      <c r="AU301" s="151" t="s">
        <v>88</v>
      </c>
      <c r="AV301" s="12" t="s">
        <v>88</v>
      </c>
      <c r="AW301" s="12" t="s">
        <v>33</v>
      </c>
      <c r="AX301" s="12" t="s">
        <v>79</v>
      </c>
      <c r="AY301" s="151" t="s">
        <v>138</v>
      </c>
    </row>
    <row r="302" spans="2:65" s="13" customFormat="1" ht="11.25">
      <c r="B302" s="157"/>
      <c r="D302" s="150" t="s">
        <v>147</v>
      </c>
      <c r="E302" s="158" t="s">
        <v>1</v>
      </c>
      <c r="F302" s="159" t="s">
        <v>148</v>
      </c>
      <c r="H302" s="160">
        <v>921.93499999999995</v>
      </c>
      <c r="I302" s="161"/>
      <c r="L302" s="157"/>
      <c r="M302" s="162"/>
      <c r="T302" s="163"/>
      <c r="AT302" s="158" t="s">
        <v>147</v>
      </c>
      <c r="AU302" s="158" t="s">
        <v>88</v>
      </c>
      <c r="AV302" s="13" t="s">
        <v>149</v>
      </c>
      <c r="AW302" s="13" t="s">
        <v>33</v>
      </c>
      <c r="AX302" s="13" t="s">
        <v>86</v>
      </c>
      <c r="AY302" s="158" t="s">
        <v>138</v>
      </c>
    </row>
    <row r="303" spans="2:65" s="12" customFormat="1" ht="11.25">
      <c r="B303" s="149"/>
      <c r="D303" s="150" t="s">
        <v>147</v>
      </c>
      <c r="F303" s="152" t="s">
        <v>466</v>
      </c>
      <c r="H303" s="153">
        <v>1198.5160000000001</v>
      </c>
      <c r="I303" s="154"/>
      <c r="L303" s="149"/>
      <c r="M303" s="155"/>
      <c r="T303" s="156"/>
      <c r="AT303" s="151" t="s">
        <v>147</v>
      </c>
      <c r="AU303" s="151" t="s">
        <v>88</v>
      </c>
      <c r="AV303" s="12" t="s">
        <v>88</v>
      </c>
      <c r="AW303" s="12" t="s">
        <v>4</v>
      </c>
      <c r="AX303" s="12" t="s">
        <v>86</v>
      </c>
      <c r="AY303" s="151" t="s">
        <v>138</v>
      </c>
    </row>
    <row r="304" spans="2:65" s="1" customFormat="1" ht="16.5" customHeight="1">
      <c r="B304" s="30"/>
      <c r="C304" s="170" t="s">
        <v>467</v>
      </c>
      <c r="D304" s="170" t="s">
        <v>241</v>
      </c>
      <c r="E304" s="171" t="s">
        <v>468</v>
      </c>
      <c r="F304" s="172" t="s">
        <v>469</v>
      </c>
      <c r="G304" s="173" t="s">
        <v>238</v>
      </c>
      <c r="H304" s="174">
        <v>0.82499999999999996</v>
      </c>
      <c r="I304" s="175"/>
      <c r="J304" s="176">
        <f>ROUND(I304*H304,2)</f>
        <v>0</v>
      </c>
      <c r="K304" s="177"/>
      <c r="L304" s="178"/>
      <c r="M304" s="179" t="s">
        <v>1</v>
      </c>
      <c r="N304" s="180" t="s">
        <v>44</v>
      </c>
      <c r="P304" s="145">
        <f>O304*H304</f>
        <v>0</v>
      </c>
      <c r="Q304" s="145">
        <v>5.0000000000000001E-4</v>
      </c>
      <c r="R304" s="145">
        <f>Q304*H304</f>
        <v>4.125E-4</v>
      </c>
      <c r="S304" s="145">
        <v>0</v>
      </c>
      <c r="T304" s="146">
        <f>S304*H304</f>
        <v>0</v>
      </c>
      <c r="AR304" s="147" t="s">
        <v>391</v>
      </c>
      <c r="AT304" s="147" t="s">
        <v>241</v>
      </c>
      <c r="AU304" s="147" t="s">
        <v>88</v>
      </c>
      <c r="AY304" s="15" t="s">
        <v>138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5" t="s">
        <v>86</v>
      </c>
      <c r="BK304" s="148">
        <f>ROUND(I304*H304,2)</f>
        <v>0</v>
      </c>
      <c r="BL304" s="15" t="s">
        <v>296</v>
      </c>
      <c r="BM304" s="147" t="s">
        <v>470</v>
      </c>
    </row>
    <row r="305" spans="2:65" s="12" customFormat="1" ht="11.25">
      <c r="B305" s="149"/>
      <c r="D305" s="150" t="s">
        <v>147</v>
      </c>
      <c r="E305" s="151" t="s">
        <v>1</v>
      </c>
      <c r="F305" s="152" t="s">
        <v>460</v>
      </c>
      <c r="H305" s="153">
        <v>0.75</v>
      </c>
      <c r="I305" s="154"/>
      <c r="L305" s="149"/>
      <c r="M305" s="155"/>
      <c r="T305" s="156"/>
      <c r="AT305" s="151" t="s">
        <v>147</v>
      </c>
      <c r="AU305" s="151" t="s">
        <v>88</v>
      </c>
      <c r="AV305" s="12" t="s">
        <v>88</v>
      </c>
      <c r="AW305" s="12" t="s">
        <v>33</v>
      </c>
      <c r="AX305" s="12" t="s">
        <v>79</v>
      </c>
      <c r="AY305" s="151" t="s">
        <v>138</v>
      </c>
    </row>
    <row r="306" spans="2:65" s="13" customFormat="1" ht="11.25">
      <c r="B306" s="157"/>
      <c r="D306" s="150" t="s">
        <v>147</v>
      </c>
      <c r="E306" s="158" t="s">
        <v>1</v>
      </c>
      <c r="F306" s="159" t="s">
        <v>148</v>
      </c>
      <c r="H306" s="160">
        <v>0.75</v>
      </c>
      <c r="I306" s="161"/>
      <c r="L306" s="157"/>
      <c r="M306" s="162"/>
      <c r="T306" s="163"/>
      <c r="AT306" s="158" t="s">
        <v>147</v>
      </c>
      <c r="AU306" s="158" t="s">
        <v>88</v>
      </c>
      <c r="AV306" s="13" t="s">
        <v>149</v>
      </c>
      <c r="AW306" s="13" t="s">
        <v>33</v>
      </c>
      <c r="AX306" s="13" t="s">
        <v>86</v>
      </c>
      <c r="AY306" s="158" t="s">
        <v>138</v>
      </c>
    </row>
    <row r="307" spans="2:65" s="12" customFormat="1" ht="11.25">
      <c r="B307" s="149"/>
      <c r="D307" s="150" t="s">
        <v>147</v>
      </c>
      <c r="F307" s="152" t="s">
        <v>471</v>
      </c>
      <c r="H307" s="153">
        <v>0.82499999999999996</v>
      </c>
      <c r="I307" s="154"/>
      <c r="L307" s="149"/>
      <c r="M307" s="155"/>
      <c r="T307" s="156"/>
      <c r="AT307" s="151" t="s">
        <v>147</v>
      </c>
      <c r="AU307" s="151" t="s">
        <v>88</v>
      </c>
      <c r="AV307" s="12" t="s">
        <v>88</v>
      </c>
      <c r="AW307" s="12" t="s">
        <v>4</v>
      </c>
      <c r="AX307" s="12" t="s">
        <v>86</v>
      </c>
      <c r="AY307" s="151" t="s">
        <v>138</v>
      </c>
    </row>
    <row r="308" spans="2:65" s="1" customFormat="1" ht="24.2" customHeight="1">
      <c r="B308" s="30"/>
      <c r="C308" s="135" t="s">
        <v>472</v>
      </c>
      <c r="D308" s="135" t="s">
        <v>141</v>
      </c>
      <c r="E308" s="136" t="s">
        <v>473</v>
      </c>
      <c r="F308" s="137" t="s">
        <v>474</v>
      </c>
      <c r="G308" s="138" t="s">
        <v>475</v>
      </c>
      <c r="H308" s="181"/>
      <c r="I308" s="140"/>
      <c r="J308" s="141">
        <f>ROUND(I308*H308,2)</f>
        <v>0</v>
      </c>
      <c r="K308" s="142"/>
      <c r="L308" s="30"/>
      <c r="M308" s="143" t="s">
        <v>1</v>
      </c>
      <c r="N308" s="144" t="s">
        <v>44</v>
      </c>
      <c r="P308" s="145">
        <f>O308*H308</f>
        <v>0</v>
      </c>
      <c r="Q308" s="145">
        <v>0</v>
      </c>
      <c r="R308" s="145">
        <f>Q308*H308</f>
        <v>0</v>
      </c>
      <c r="S308" s="145">
        <v>0</v>
      </c>
      <c r="T308" s="146">
        <f>S308*H308</f>
        <v>0</v>
      </c>
      <c r="AR308" s="147" t="s">
        <v>296</v>
      </c>
      <c r="AT308" s="147" t="s">
        <v>141</v>
      </c>
      <c r="AU308" s="147" t="s">
        <v>88</v>
      </c>
      <c r="AY308" s="15" t="s">
        <v>138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5" t="s">
        <v>86</v>
      </c>
      <c r="BK308" s="148">
        <f>ROUND(I308*H308,2)</f>
        <v>0</v>
      </c>
      <c r="BL308" s="15" t="s">
        <v>296</v>
      </c>
      <c r="BM308" s="147" t="s">
        <v>476</v>
      </c>
    </row>
    <row r="309" spans="2:65" s="11" customFormat="1" ht="22.9" customHeight="1">
      <c r="B309" s="123"/>
      <c r="D309" s="124" t="s">
        <v>78</v>
      </c>
      <c r="E309" s="133" t="s">
        <v>477</v>
      </c>
      <c r="F309" s="133" t="s">
        <v>478</v>
      </c>
      <c r="I309" s="126"/>
      <c r="J309" s="134">
        <f>BK309</f>
        <v>0</v>
      </c>
      <c r="L309" s="123"/>
      <c r="M309" s="128"/>
      <c r="P309" s="129">
        <f>SUM(P310:P360)</f>
        <v>0</v>
      </c>
      <c r="R309" s="129">
        <f>SUM(R310:R360)</f>
        <v>5.0450043999999998</v>
      </c>
      <c r="T309" s="130">
        <f>SUM(T310:T360)</f>
        <v>11.8764875</v>
      </c>
      <c r="AR309" s="124" t="s">
        <v>88</v>
      </c>
      <c r="AT309" s="131" t="s">
        <v>78</v>
      </c>
      <c r="AU309" s="131" t="s">
        <v>86</v>
      </c>
      <c r="AY309" s="124" t="s">
        <v>138</v>
      </c>
      <c r="BK309" s="132">
        <f>SUM(BK310:BK360)</f>
        <v>0</v>
      </c>
    </row>
    <row r="310" spans="2:65" s="1" customFormat="1" ht="24.2" customHeight="1">
      <c r="B310" s="30"/>
      <c r="C310" s="135" t="s">
        <v>479</v>
      </c>
      <c r="D310" s="135" t="s">
        <v>141</v>
      </c>
      <c r="E310" s="136" t="s">
        <v>480</v>
      </c>
      <c r="F310" s="137" t="s">
        <v>481</v>
      </c>
      <c r="G310" s="138" t="s">
        <v>252</v>
      </c>
      <c r="H310" s="139">
        <v>1.3320000000000001</v>
      </c>
      <c r="I310" s="140"/>
      <c r="J310" s="141">
        <f>ROUND(I310*H310,2)</f>
        <v>0</v>
      </c>
      <c r="K310" s="142"/>
      <c r="L310" s="30"/>
      <c r="M310" s="143" t="s">
        <v>1</v>
      </c>
      <c r="N310" s="144" t="s">
        <v>44</v>
      </c>
      <c r="P310" s="145">
        <f>O310*H310</f>
        <v>0</v>
      </c>
      <c r="Q310" s="145">
        <v>1.0500000000000001E-2</v>
      </c>
      <c r="R310" s="145">
        <f>Q310*H310</f>
        <v>1.3986000000000002E-2</v>
      </c>
      <c r="S310" s="145">
        <v>0</v>
      </c>
      <c r="T310" s="146">
        <f>S310*H310</f>
        <v>0</v>
      </c>
      <c r="AR310" s="147" t="s">
        <v>296</v>
      </c>
      <c r="AT310" s="147" t="s">
        <v>141</v>
      </c>
      <c r="AU310" s="147" t="s">
        <v>88</v>
      </c>
      <c r="AY310" s="15" t="s">
        <v>138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5" t="s">
        <v>86</v>
      </c>
      <c r="BK310" s="148">
        <f>ROUND(I310*H310,2)</f>
        <v>0</v>
      </c>
      <c r="BL310" s="15" t="s">
        <v>296</v>
      </c>
      <c r="BM310" s="147" t="s">
        <v>482</v>
      </c>
    </row>
    <row r="311" spans="2:65" s="12" customFormat="1" ht="11.25">
      <c r="B311" s="149"/>
      <c r="D311" s="150" t="s">
        <v>147</v>
      </c>
      <c r="E311" s="151" t="s">
        <v>1</v>
      </c>
      <c r="F311" s="152" t="s">
        <v>483</v>
      </c>
      <c r="H311" s="153">
        <v>1.242</v>
      </c>
      <c r="I311" s="154"/>
      <c r="L311" s="149"/>
      <c r="M311" s="155"/>
      <c r="T311" s="156"/>
      <c r="AT311" s="151" t="s">
        <v>147</v>
      </c>
      <c r="AU311" s="151" t="s">
        <v>88</v>
      </c>
      <c r="AV311" s="12" t="s">
        <v>88</v>
      </c>
      <c r="AW311" s="12" t="s">
        <v>33</v>
      </c>
      <c r="AX311" s="12" t="s">
        <v>79</v>
      </c>
      <c r="AY311" s="151" t="s">
        <v>138</v>
      </c>
    </row>
    <row r="312" spans="2:65" s="12" customFormat="1" ht="11.25">
      <c r="B312" s="149"/>
      <c r="D312" s="150" t="s">
        <v>147</v>
      </c>
      <c r="E312" s="151" t="s">
        <v>1</v>
      </c>
      <c r="F312" s="152" t="s">
        <v>484</v>
      </c>
      <c r="H312" s="153">
        <v>0.09</v>
      </c>
      <c r="I312" s="154"/>
      <c r="L312" s="149"/>
      <c r="M312" s="155"/>
      <c r="T312" s="156"/>
      <c r="AT312" s="151" t="s">
        <v>147</v>
      </c>
      <c r="AU312" s="151" t="s">
        <v>88</v>
      </c>
      <c r="AV312" s="12" t="s">
        <v>88</v>
      </c>
      <c r="AW312" s="12" t="s">
        <v>33</v>
      </c>
      <c r="AX312" s="12" t="s">
        <v>79</v>
      </c>
      <c r="AY312" s="151" t="s">
        <v>138</v>
      </c>
    </row>
    <row r="313" spans="2:65" s="13" customFormat="1" ht="11.25">
      <c r="B313" s="157"/>
      <c r="D313" s="150" t="s">
        <v>147</v>
      </c>
      <c r="E313" s="158" t="s">
        <v>1</v>
      </c>
      <c r="F313" s="159" t="s">
        <v>148</v>
      </c>
      <c r="H313" s="160">
        <v>1.3320000000000001</v>
      </c>
      <c r="I313" s="161"/>
      <c r="L313" s="157"/>
      <c r="M313" s="162"/>
      <c r="T313" s="163"/>
      <c r="AT313" s="158" t="s">
        <v>147</v>
      </c>
      <c r="AU313" s="158" t="s">
        <v>88</v>
      </c>
      <c r="AV313" s="13" t="s">
        <v>149</v>
      </c>
      <c r="AW313" s="13" t="s">
        <v>33</v>
      </c>
      <c r="AX313" s="13" t="s">
        <v>86</v>
      </c>
      <c r="AY313" s="158" t="s">
        <v>138</v>
      </c>
    </row>
    <row r="314" spans="2:65" s="1" customFormat="1" ht="37.9" customHeight="1">
      <c r="B314" s="30"/>
      <c r="C314" s="135" t="s">
        <v>485</v>
      </c>
      <c r="D314" s="135" t="s">
        <v>141</v>
      </c>
      <c r="E314" s="136" t="s">
        <v>486</v>
      </c>
      <c r="F314" s="137" t="s">
        <v>487</v>
      </c>
      <c r="G314" s="138" t="s">
        <v>238</v>
      </c>
      <c r="H314" s="139">
        <v>13.5</v>
      </c>
      <c r="I314" s="140"/>
      <c r="J314" s="141">
        <f>ROUND(I314*H314,2)</f>
        <v>0</v>
      </c>
      <c r="K314" s="142"/>
      <c r="L314" s="30"/>
      <c r="M314" s="143" t="s">
        <v>1</v>
      </c>
      <c r="N314" s="144" t="s">
        <v>44</v>
      </c>
      <c r="P314" s="145">
        <f>O314*H314</f>
        <v>0</v>
      </c>
      <c r="Q314" s="145">
        <v>0</v>
      </c>
      <c r="R314" s="145">
        <f>Q314*H314</f>
        <v>0</v>
      </c>
      <c r="S314" s="145">
        <v>3.7499999999999999E-2</v>
      </c>
      <c r="T314" s="146">
        <f>S314*H314</f>
        <v>0.50624999999999998</v>
      </c>
      <c r="AR314" s="147" t="s">
        <v>296</v>
      </c>
      <c r="AT314" s="147" t="s">
        <v>141</v>
      </c>
      <c r="AU314" s="147" t="s">
        <v>88</v>
      </c>
      <c r="AY314" s="15" t="s">
        <v>138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5" t="s">
        <v>86</v>
      </c>
      <c r="BK314" s="148">
        <f>ROUND(I314*H314,2)</f>
        <v>0</v>
      </c>
      <c r="BL314" s="15" t="s">
        <v>296</v>
      </c>
      <c r="BM314" s="147" t="s">
        <v>488</v>
      </c>
    </row>
    <row r="315" spans="2:65" s="12" customFormat="1" ht="11.25">
      <c r="B315" s="149"/>
      <c r="D315" s="150" t="s">
        <v>147</v>
      </c>
      <c r="E315" s="151" t="s">
        <v>1</v>
      </c>
      <c r="F315" s="152" t="s">
        <v>489</v>
      </c>
      <c r="H315" s="153">
        <v>13.5</v>
      </c>
      <c r="I315" s="154"/>
      <c r="L315" s="149"/>
      <c r="M315" s="155"/>
      <c r="T315" s="156"/>
      <c r="AT315" s="151" t="s">
        <v>147</v>
      </c>
      <c r="AU315" s="151" t="s">
        <v>88</v>
      </c>
      <c r="AV315" s="12" t="s">
        <v>88</v>
      </c>
      <c r="AW315" s="12" t="s">
        <v>33</v>
      </c>
      <c r="AX315" s="12" t="s">
        <v>79</v>
      </c>
      <c r="AY315" s="151" t="s">
        <v>138</v>
      </c>
    </row>
    <row r="316" spans="2:65" s="13" customFormat="1" ht="11.25">
      <c r="B316" s="157"/>
      <c r="D316" s="150" t="s">
        <v>147</v>
      </c>
      <c r="E316" s="158" t="s">
        <v>1</v>
      </c>
      <c r="F316" s="159" t="s">
        <v>148</v>
      </c>
      <c r="H316" s="160">
        <v>13.5</v>
      </c>
      <c r="I316" s="161"/>
      <c r="L316" s="157"/>
      <c r="M316" s="162"/>
      <c r="T316" s="163"/>
      <c r="AT316" s="158" t="s">
        <v>147</v>
      </c>
      <c r="AU316" s="158" t="s">
        <v>88</v>
      </c>
      <c r="AV316" s="13" t="s">
        <v>149</v>
      </c>
      <c r="AW316" s="13" t="s">
        <v>33</v>
      </c>
      <c r="AX316" s="13" t="s">
        <v>86</v>
      </c>
      <c r="AY316" s="158" t="s">
        <v>138</v>
      </c>
    </row>
    <row r="317" spans="2:65" s="1" customFormat="1" ht="33" customHeight="1">
      <c r="B317" s="30"/>
      <c r="C317" s="135" t="s">
        <v>490</v>
      </c>
      <c r="D317" s="135" t="s">
        <v>141</v>
      </c>
      <c r="E317" s="136" t="s">
        <v>491</v>
      </c>
      <c r="F317" s="137" t="s">
        <v>492</v>
      </c>
      <c r="G317" s="138" t="s">
        <v>238</v>
      </c>
      <c r="H317" s="139">
        <v>1623.5</v>
      </c>
      <c r="I317" s="140"/>
      <c r="J317" s="141">
        <f>ROUND(I317*H317,2)</f>
        <v>0</v>
      </c>
      <c r="K317" s="142"/>
      <c r="L317" s="30"/>
      <c r="M317" s="143" t="s">
        <v>1</v>
      </c>
      <c r="N317" s="144" t="s">
        <v>44</v>
      </c>
      <c r="P317" s="145">
        <f>O317*H317</f>
        <v>0</v>
      </c>
      <c r="Q317" s="145">
        <v>0</v>
      </c>
      <c r="R317" s="145">
        <f>Q317*H317</f>
        <v>0</v>
      </c>
      <c r="S317" s="145">
        <v>6.4999999999999997E-3</v>
      </c>
      <c r="T317" s="146">
        <f>S317*H317</f>
        <v>10.55275</v>
      </c>
      <c r="AR317" s="147" t="s">
        <v>296</v>
      </c>
      <c r="AT317" s="147" t="s">
        <v>141</v>
      </c>
      <c r="AU317" s="147" t="s">
        <v>88</v>
      </c>
      <c r="AY317" s="15" t="s">
        <v>138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5" t="s">
        <v>86</v>
      </c>
      <c r="BK317" s="148">
        <f>ROUND(I317*H317,2)</f>
        <v>0</v>
      </c>
      <c r="BL317" s="15" t="s">
        <v>296</v>
      </c>
      <c r="BM317" s="147" t="s">
        <v>493</v>
      </c>
    </row>
    <row r="318" spans="2:65" s="12" customFormat="1" ht="11.25">
      <c r="B318" s="149"/>
      <c r="D318" s="150" t="s">
        <v>147</v>
      </c>
      <c r="E318" s="151" t="s">
        <v>1</v>
      </c>
      <c r="F318" s="152" t="s">
        <v>494</v>
      </c>
      <c r="H318" s="153">
        <v>794</v>
      </c>
      <c r="I318" s="154"/>
      <c r="L318" s="149"/>
      <c r="M318" s="155"/>
      <c r="T318" s="156"/>
      <c r="AT318" s="151" t="s">
        <v>147</v>
      </c>
      <c r="AU318" s="151" t="s">
        <v>88</v>
      </c>
      <c r="AV318" s="12" t="s">
        <v>88</v>
      </c>
      <c r="AW318" s="12" t="s">
        <v>33</v>
      </c>
      <c r="AX318" s="12" t="s">
        <v>79</v>
      </c>
      <c r="AY318" s="151" t="s">
        <v>138</v>
      </c>
    </row>
    <row r="319" spans="2:65" s="12" customFormat="1" ht="11.25">
      <c r="B319" s="149"/>
      <c r="D319" s="150" t="s">
        <v>147</v>
      </c>
      <c r="E319" s="151" t="s">
        <v>1</v>
      </c>
      <c r="F319" s="152" t="s">
        <v>495</v>
      </c>
      <c r="H319" s="153">
        <v>829.5</v>
      </c>
      <c r="I319" s="154"/>
      <c r="L319" s="149"/>
      <c r="M319" s="155"/>
      <c r="T319" s="156"/>
      <c r="AT319" s="151" t="s">
        <v>147</v>
      </c>
      <c r="AU319" s="151" t="s">
        <v>88</v>
      </c>
      <c r="AV319" s="12" t="s">
        <v>88</v>
      </c>
      <c r="AW319" s="12" t="s">
        <v>33</v>
      </c>
      <c r="AX319" s="12" t="s">
        <v>79</v>
      </c>
      <c r="AY319" s="151" t="s">
        <v>138</v>
      </c>
    </row>
    <row r="320" spans="2:65" s="13" customFormat="1" ht="11.25">
      <c r="B320" s="157"/>
      <c r="D320" s="150" t="s">
        <v>147</v>
      </c>
      <c r="E320" s="158" t="s">
        <v>1</v>
      </c>
      <c r="F320" s="159" t="s">
        <v>148</v>
      </c>
      <c r="H320" s="160">
        <v>1623.5</v>
      </c>
      <c r="I320" s="161"/>
      <c r="L320" s="157"/>
      <c r="M320" s="162"/>
      <c r="T320" s="163"/>
      <c r="AT320" s="158" t="s">
        <v>147</v>
      </c>
      <c r="AU320" s="158" t="s">
        <v>88</v>
      </c>
      <c r="AV320" s="13" t="s">
        <v>149</v>
      </c>
      <c r="AW320" s="13" t="s">
        <v>33</v>
      </c>
      <c r="AX320" s="13" t="s">
        <v>86</v>
      </c>
      <c r="AY320" s="158" t="s">
        <v>138</v>
      </c>
    </row>
    <row r="321" spans="2:65" s="1" customFormat="1" ht="33" customHeight="1">
      <c r="B321" s="30"/>
      <c r="C321" s="135" t="s">
        <v>496</v>
      </c>
      <c r="D321" s="135" t="s">
        <v>141</v>
      </c>
      <c r="E321" s="136" t="s">
        <v>497</v>
      </c>
      <c r="F321" s="137" t="s">
        <v>498</v>
      </c>
      <c r="G321" s="138" t="s">
        <v>238</v>
      </c>
      <c r="H321" s="139">
        <v>110.075</v>
      </c>
      <c r="I321" s="140"/>
      <c r="J321" s="141">
        <f>ROUND(I321*H321,2)</f>
        <v>0</v>
      </c>
      <c r="K321" s="142"/>
      <c r="L321" s="30"/>
      <c r="M321" s="143" t="s">
        <v>1</v>
      </c>
      <c r="N321" s="144" t="s">
        <v>44</v>
      </c>
      <c r="P321" s="145">
        <f>O321*H321</f>
        <v>0</v>
      </c>
      <c r="Q321" s="145">
        <v>0</v>
      </c>
      <c r="R321" s="145">
        <f>Q321*H321</f>
        <v>0</v>
      </c>
      <c r="S321" s="145">
        <v>6.4999999999999997E-3</v>
      </c>
      <c r="T321" s="146">
        <f>S321*H321</f>
        <v>0.71548749999999994</v>
      </c>
      <c r="AR321" s="147" t="s">
        <v>296</v>
      </c>
      <c r="AT321" s="147" t="s">
        <v>141</v>
      </c>
      <c r="AU321" s="147" t="s">
        <v>88</v>
      </c>
      <c r="AY321" s="15" t="s">
        <v>138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5" t="s">
        <v>86</v>
      </c>
      <c r="BK321" s="148">
        <f>ROUND(I321*H321,2)</f>
        <v>0</v>
      </c>
      <c r="BL321" s="15" t="s">
        <v>296</v>
      </c>
      <c r="BM321" s="147" t="s">
        <v>499</v>
      </c>
    </row>
    <row r="322" spans="2:65" s="12" customFormat="1" ht="11.25">
      <c r="B322" s="149"/>
      <c r="D322" s="150" t="s">
        <v>147</v>
      </c>
      <c r="E322" s="151" t="s">
        <v>1</v>
      </c>
      <c r="F322" s="152" t="s">
        <v>372</v>
      </c>
      <c r="H322" s="153">
        <v>110.075</v>
      </c>
      <c r="I322" s="154"/>
      <c r="L322" s="149"/>
      <c r="M322" s="155"/>
      <c r="T322" s="156"/>
      <c r="AT322" s="151" t="s">
        <v>147</v>
      </c>
      <c r="AU322" s="151" t="s">
        <v>88</v>
      </c>
      <c r="AV322" s="12" t="s">
        <v>88</v>
      </c>
      <c r="AW322" s="12" t="s">
        <v>33</v>
      </c>
      <c r="AX322" s="12" t="s">
        <v>79</v>
      </c>
      <c r="AY322" s="151" t="s">
        <v>138</v>
      </c>
    </row>
    <row r="323" spans="2:65" s="13" customFormat="1" ht="11.25">
      <c r="B323" s="157"/>
      <c r="D323" s="150" t="s">
        <v>147</v>
      </c>
      <c r="E323" s="158" t="s">
        <v>1</v>
      </c>
      <c r="F323" s="159" t="s">
        <v>148</v>
      </c>
      <c r="H323" s="160">
        <v>110.075</v>
      </c>
      <c r="I323" s="161"/>
      <c r="L323" s="157"/>
      <c r="M323" s="162"/>
      <c r="T323" s="163"/>
      <c r="AT323" s="158" t="s">
        <v>147</v>
      </c>
      <c r="AU323" s="158" t="s">
        <v>88</v>
      </c>
      <c r="AV323" s="13" t="s">
        <v>149</v>
      </c>
      <c r="AW323" s="13" t="s">
        <v>33</v>
      </c>
      <c r="AX323" s="13" t="s">
        <v>86</v>
      </c>
      <c r="AY323" s="158" t="s">
        <v>138</v>
      </c>
    </row>
    <row r="324" spans="2:65" s="1" customFormat="1" ht="37.9" customHeight="1">
      <c r="B324" s="30"/>
      <c r="C324" s="135" t="s">
        <v>500</v>
      </c>
      <c r="D324" s="135" t="s">
        <v>141</v>
      </c>
      <c r="E324" s="136" t="s">
        <v>501</v>
      </c>
      <c r="F324" s="137" t="s">
        <v>502</v>
      </c>
      <c r="G324" s="138" t="s">
        <v>238</v>
      </c>
      <c r="H324" s="139">
        <v>99.6</v>
      </c>
      <c r="I324" s="140"/>
      <c r="J324" s="141">
        <f>ROUND(I324*H324,2)</f>
        <v>0</v>
      </c>
      <c r="K324" s="142"/>
      <c r="L324" s="30"/>
      <c r="M324" s="143" t="s">
        <v>1</v>
      </c>
      <c r="N324" s="144" t="s">
        <v>44</v>
      </c>
      <c r="P324" s="145">
        <f>O324*H324</f>
        <v>0</v>
      </c>
      <c r="Q324" s="145">
        <v>1.2E-4</v>
      </c>
      <c r="R324" s="145">
        <f>Q324*H324</f>
        <v>1.1951999999999999E-2</v>
      </c>
      <c r="S324" s="145">
        <v>0</v>
      </c>
      <c r="T324" s="146">
        <f>S324*H324</f>
        <v>0</v>
      </c>
      <c r="AR324" s="147" t="s">
        <v>296</v>
      </c>
      <c r="AT324" s="147" t="s">
        <v>141</v>
      </c>
      <c r="AU324" s="147" t="s">
        <v>88</v>
      </c>
      <c r="AY324" s="15" t="s">
        <v>138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5" t="s">
        <v>86</v>
      </c>
      <c r="BK324" s="148">
        <f>ROUND(I324*H324,2)</f>
        <v>0</v>
      </c>
      <c r="BL324" s="15" t="s">
        <v>296</v>
      </c>
      <c r="BM324" s="147" t="s">
        <v>503</v>
      </c>
    </row>
    <row r="325" spans="2:65" s="12" customFormat="1" ht="11.25">
      <c r="B325" s="149"/>
      <c r="D325" s="150" t="s">
        <v>147</v>
      </c>
      <c r="E325" s="151" t="s">
        <v>1</v>
      </c>
      <c r="F325" s="152" t="s">
        <v>504</v>
      </c>
      <c r="H325" s="153">
        <v>52.8</v>
      </c>
      <c r="I325" s="154"/>
      <c r="L325" s="149"/>
      <c r="M325" s="155"/>
      <c r="T325" s="156"/>
      <c r="AT325" s="151" t="s">
        <v>147</v>
      </c>
      <c r="AU325" s="151" t="s">
        <v>88</v>
      </c>
      <c r="AV325" s="12" t="s">
        <v>88</v>
      </c>
      <c r="AW325" s="12" t="s">
        <v>33</v>
      </c>
      <c r="AX325" s="12" t="s">
        <v>79</v>
      </c>
      <c r="AY325" s="151" t="s">
        <v>138</v>
      </c>
    </row>
    <row r="326" spans="2:65" s="12" customFormat="1" ht="11.25">
      <c r="B326" s="149"/>
      <c r="D326" s="150" t="s">
        <v>147</v>
      </c>
      <c r="E326" s="151" t="s">
        <v>1</v>
      </c>
      <c r="F326" s="152" t="s">
        <v>505</v>
      </c>
      <c r="H326" s="153">
        <v>46.8</v>
      </c>
      <c r="I326" s="154"/>
      <c r="L326" s="149"/>
      <c r="M326" s="155"/>
      <c r="T326" s="156"/>
      <c r="AT326" s="151" t="s">
        <v>147</v>
      </c>
      <c r="AU326" s="151" t="s">
        <v>88</v>
      </c>
      <c r="AV326" s="12" t="s">
        <v>88</v>
      </c>
      <c r="AW326" s="12" t="s">
        <v>33</v>
      </c>
      <c r="AX326" s="12" t="s">
        <v>79</v>
      </c>
      <c r="AY326" s="151" t="s">
        <v>138</v>
      </c>
    </row>
    <row r="327" spans="2:65" s="13" customFormat="1" ht="11.25">
      <c r="B327" s="157"/>
      <c r="D327" s="150" t="s">
        <v>147</v>
      </c>
      <c r="E327" s="158" t="s">
        <v>1</v>
      </c>
      <c r="F327" s="159" t="s">
        <v>148</v>
      </c>
      <c r="H327" s="160">
        <v>99.6</v>
      </c>
      <c r="I327" s="161"/>
      <c r="L327" s="157"/>
      <c r="M327" s="162"/>
      <c r="T327" s="163"/>
      <c r="AT327" s="158" t="s">
        <v>147</v>
      </c>
      <c r="AU327" s="158" t="s">
        <v>88</v>
      </c>
      <c r="AV327" s="13" t="s">
        <v>149</v>
      </c>
      <c r="AW327" s="13" t="s">
        <v>33</v>
      </c>
      <c r="AX327" s="13" t="s">
        <v>86</v>
      </c>
      <c r="AY327" s="158" t="s">
        <v>138</v>
      </c>
    </row>
    <row r="328" spans="2:65" s="1" customFormat="1" ht="16.5" customHeight="1">
      <c r="B328" s="30"/>
      <c r="C328" s="170" t="s">
        <v>506</v>
      </c>
      <c r="D328" s="170" t="s">
        <v>241</v>
      </c>
      <c r="E328" s="171" t="s">
        <v>507</v>
      </c>
      <c r="F328" s="172" t="s">
        <v>508</v>
      </c>
      <c r="G328" s="173" t="s">
        <v>238</v>
      </c>
      <c r="H328" s="174">
        <v>58.08</v>
      </c>
      <c r="I328" s="175"/>
      <c r="J328" s="176">
        <f>ROUND(I328*H328,2)</f>
        <v>0</v>
      </c>
      <c r="K328" s="177"/>
      <c r="L328" s="178"/>
      <c r="M328" s="179" t="s">
        <v>1</v>
      </c>
      <c r="N328" s="180" t="s">
        <v>44</v>
      </c>
      <c r="P328" s="145">
        <f>O328*H328</f>
        <v>0</v>
      </c>
      <c r="Q328" s="145">
        <v>1.5E-3</v>
      </c>
      <c r="R328" s="145">
        <f>Q328*H328</f>
        <v>8.7120000000000003E-2</v>
      </c>
      <c r="S328" s="145">
        <v>0</v>
      </c>
      <c r="T328" s="146">
        <f>S328*H328</f>
        <v>0</v>
      </c>
      <c r="AR328" s="147" t="s">
        <v>391</v>
      </c>
      <c r="AT328" s="147" t="s">
        <v>241</v>
      </c>
      <c r="AU328" s="147" t="s">
        <v>88</v>
      </c>
      <c r="AY328" s="15" t="s">
        <v>138</v>
      </c>
      <c r="BE328" s="148">
        <f>IF(N328="základní",J328,0)</f>
        <v>0</v>
      </c>
      <c r="BF328" s="148">
        <f>IF(N328="snížená",J328,0)</f>
        <v>0</v>
      </c>
      <c r="BG328" s="148">
        <f>IF(N328="zákl. přenesená",J328,0)</f>
        <v>0</v>
      </c>
      <c r="BH328" s="148">
        <f>IF(N328="sníž. přenesená",J328,0)</f>
        <v>0</v>
      </c>
      <c r="BI328" s="148">
        <f>IF(N328="nulová",J328,0)</f>
        <v>0</v>
      </c>
      <c r="BJ328" s="15" t="s">
        <v>86</v>
      </c>
      <c r="BK328" s="148">
        <f>ROUND(I328*H328,2)</f>
        <v>0</v>
      </c>
      <c r="BL328" s="15" t="s">
        <v>296</v>
      </c>
      <c r="BM328" s="147" t="s">
        <v>509</v>
      </c>
    </row>
    <row r="329" spans="2:65" s="12" customFormat="1" ht="11.25">
      <c r="B329" s="149"/>
      <c r="D329" s="150" t="s">
        <v>147</v>
      </c>
      <c r="E329" s="151" t="s">
        <v>1</v>
      </c>
      <c r="F329" s="152" t="s">
        <v>504</v>
      </c>
      <c r="H329" s="153">
        <v>52.8</v>
      </c>
      <c r="I329" s="154"/>
      <c r="L329" s="149"/>
      <c r="M329" s="155"/>
      <c r="T329" s="156"/>
      <c r="AT329" s="151" t="s">
        <v>147</v>
      </c>
      <c r="AU329" s="151" t="s">
        <v>88</v>
      </c>
      <c r="AV329" s="12" t="s">
        <v>88</v>
      </c>
      <c r="AW329" s="12" t="s">
        <v>33</v>
      </c>
      <c r="AX329" s="12" t="s">
        <v>79</v>
      </c>
      <c r="AY329" s="151" t="s">
        <v>138</v>
      </c>
    </row>
    <row r="330" spans="2:65" s="13" customFormat="1" ht="11.25">
      <c r="B330" s="157"/>
      <c r="D330" s="150" t="s">
        <v>147</v>
      </c>
      <c r="E330" s="158" t="s">
        <v>1</v>
      </c>
      <c r="F330" s="159" t="s">
        <v>148</v>
      </c>
      <c r="H330" s="160">
        <v>52.8</v>
      </c>
      <c r="I330" s="161"/>
      <c r="L330" s="157"/>
      <c r="M330" s="162"/>
      <c r="T330" s="163"/>
      <c r="AT330" s="158" t="s">
        <v>147</v>
      </c>
      <c r="AU330" s="158" t="s">
        <v>88</v>
      </c>
      <c r="AV330" s="13" t="s">
        <v>149</v>
      </c>
      <c r="AW330" s="13" t="s">
        <v>33</v>
      </c>
      <c r="AX330" s="13" t="s">
        <v>86</v>
      </c>
      <c r="AY330" s="158" t="s">
        <v>138</v>
      </c>
    </row>
    <row r="331" spans="2:65" s="12" customFormat="1" ht="11.25">
      <c r="B331" s="149"/>
      <c r="D331" s="150" t="s">
        <v>147</v>
      </c>
      <c r="F331" s="152" t="s">
        <v>510</v>
      </c>
      <c r="H331" s="153">
        <v>58.08</v>
      </c>
      <c r="I331" s="154"/>
      <c r="L331" s="149"/>
      <c r="M331" s="155"/>
      <c r="T331" s="156"/>
      <c r="AT331" s="151" t="s">
        <v>147</v>
      </c>
      <c r="AU331" s="151" t="s">
        <v>88</v>
      </c>
      <c r="AV331" s="12" t="s">
        <v>88</v>
      </c>
      <c r="AW331" s="12" t="s">
        <v>4</v>
      </c>
      <c r="AX331" s="12" t="s">
        <v>86</v>
      </c>
      <c r="AY331" s="151" t="s">
        <v>138</v>
      </c>
    </row>
    <row r="332" spans="2:65" s="1" customFormat="1" ht="16.5" customHeight="1">
      <c r="B332" s="30"/>
      <c r="C332" s="170" t="s">
        <v>511</v>
      </c>
      <c r="D332" s="170" t="s">
        <v>241</v>
      </c>
      <c r="E332" s="171" t="s">
        <v>512</v>
      </c>
      <c r="F332" s="172" t="s">
        <v>513</v>
      </c>
      <c r="G332" s="173" t="s">
        <v>252</v>
      </c>
      <c r="H332" s="174">
        <v>5.1479999999999997</v>
      </c>
      <c r="I332" s="175"/>
      <c r="J332" s="176">
        <f>ROUND(I332*H332,2)</f>
        <v>0</v>
      </c>
      <c r="K332" s="177"/>
      <c r="L332" s="178"/>
      <c r="M332" s="179" t="s">
        <v>1</v>
      </c>
      <c r="N332" s="180" t="s">
        <v>44</v>
      </c>
      <c r="P332" s="145">
        <f>O332*H332</f>
        <v>0</v>
      </c>
      <c r="Q332" s="145">
        <v>0.02</v>
      </c>
      <c r="R332" s="145">
        <f>Q332*H332</f>
        <v>0.10296</v>
      </c>
      <c r="S332" s="145">
        <v>0</v>
      </c>
      <c r="T332" s="146">
        <f>S332*H332</f>
        <v>0</v>
      </c>
      <c r="AR332" s="147" t="s">
        <v>391</v>
      </c>
      <c r="AT332" s="147" t="s">
        <v>241</v>
      </c>
      <c r="AU332" s="147" t="s">
        <v>88</v>
      </c>
      <c r="AY332" s="15" t="s">
        <v>138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5" t="s">
        <v>86</v>
      </c>
      <c r="BK332" s="148">
        <f>ROUND(I332*H332,2)</f>
        <v>0</v>
      </c>
      <c r="BL332" s="15" t="s">
        <v>296</v>
      </c>
      <c r="BM332" s="147" t="s">
        <v>514</v>
      </c>
    </row>
    <row r="333" spans="2:65" s="12" customFormat="1" ht="11.25">
      <c r="B333" s="149"/>
      <c r="D333" s="150" t="s">
        <v>147</v>
      </c>
      <c r="E333" s="151" t="s">
        <v>1</v>
      </c>
      <c r="F333" s="152" t="s">
        <v>515</v>
      </c>
      <c r="H333" s="153">
        <v>5.1479999999999997</v>
      </c>
      <c r="I333" s="154"/>
      <c r="L333" s="149"/>
      <c r="M333" s="155"/>
      <c r="T333" s="156"/>
      <c r="AT333" s="151" t="s">
        <v>147</v>
      </c>
      <c r="AU333" s="151" t="s">
        <v>88</v>
      </c>
      <c r="AV333" s="12" t="s">
        <v>88</v>
      </c>
      <c r="AW333" s="12" t="s">
        <v>33</v>
      </c>
      <c r="AX333" s="12" t="s">
        <v>79</v>
      </c>
      <c r="AY333" s="151" t="s">
        <v>138</v>
      </c>
    </row>
    <row r="334" spans="2:65" s="13" customFormat="1" ht="11.25">
      <c r="B334" s="157"/>
      <c r="D334" s="150" t="s">
        <v>147</v>
      </c>
      <c r="E334" s="158" t="s">
        <v>1</v>
      </c>
      <c r="F334" s="159" t="s">
        <v>148</v>
      </c>
      <c r="H334" s="160">
        <v>5.1479999999999997</v>
      </c>
      <c r="I334" s="161"/>
      <c r="L334" s="157"/>
      <c r="M334" s="162"/>
      <c r="T334" s="163"/>
      <c r="AT334" s="158" t="s">
        <v>147</v>
      </c>
      <c r="AU334" s="158" t="s">
        <v>88</v>
      </c>
      <c r="AV334" s="13" t="s">
        <v>149</v>
      </c>
      <c r="AW334" s="13" t="s">
        <v>33</v>
      </c>
      <c r="AX334" s="13" t="s">
        <v>86</v>
      </c>
      <c r="AY334" s="158" t="s">
        <v>138</v>
      </c>
    </row>
    <row r="335" spans="2:65" s="1" customFormat="1" ht="24.2" customHeight="1">
      <c r="B335" s="30"/>
      <c r="C335" s="135" t="s">
        <v>516</v>
      </c>
      <c r="D335" s="135" t="s">
        <v>141</v>
      </c>
      <c r="E335" s="136" t="s">
        <v>517</v>
      </c>
      <c r="F335" s="137" t="s">
        <v>518</v>
      </c>
      <c r="G335" s="138" t="s">
        <v>238</v>
      </c>
      <c r="H335" s="139">
        <v>796.75</v>
      </c>
      <c r="I335" s="140"/>
      <c r="J335" s="141">
        <f>ROUND(I335*H335,2)</f>
        <v>0</v>
      </c>
      <c r="K335" s="142"/>
      <c r="L335" s="30"/>
      <c r="M335" s="143" t="s">
        <v>1</v>
      </c>
      <c r="N335" s="144" t="s">
        <v>44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296</v>
      </c>
      <c r="AT335" s="147" t="s">
        <v>141</v>
      </c>
      <c r="AU335" s="147" t="s">
        <v>88</v>
      </c>
      <c r="AY335" s="15" t="s">
        <v>138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5" t="s">
        <v>86</v>
      </c>
      <c r="BK335" s="148">
        <f>ROUND(I335*H335,2)</f>
        <v>0</v>
      </c>
      <c r="BL335" s="15" t="s">
        <v>296</v>
      </c>
      <c r="BM335" s="147" t="s">
        <v>519</v>
      </c>
    </row>
    <row r="336" spans="2:65" s="12" customFormat="1" ht="11.25">
      <c r="B336" s="149"/>
      <c r="D336" s="150" t="s">
        <v>147</v>
      </c>
      <c r="E336" s="151" t="s">
        <v>1</v>
      </c>
      <c r="F336" s="152" t="s">
        <v>520</v>
      </c>
      <c r="H336" s="153">
        <v>790</v>
      </c>
      <c r="I336" s="154"/>
      <c r="L336" s="149"/>
      <c r="M336" s="155"/>
      <c r="T336" s="156"/>
      <c r="AT336" s="151" t="s">
        <v>147</v>
      </c>
      <c r="AU336" s="151" t="s">
        <v>88</v>
      </c>
      <c r="AV336" s="12" t="s">
        <v>88</v>
      </c>
      <c r="AW336" s="12" t="s">
        <v>33</v>
      </c>
      <c r="AX336" s="12" t="s">
        <v>79</v>
      </c>
      <c r="AY336" s="151" t="s">
        <v>138</v>
      </c>
    </row>
    <row r="337" spans="2:65" s="12" customFormat="1" ht="11.25">
      <c r="B337" s="149"/>
      <c r="D337" s="150" t="s">
        <v>147</v>
      </c>
      <c r="E337" s="151" t="s">
        <v>1</v>
      </c>
      <c r="F337" s="152" t="s">
        <v>521</v>
      </c>
      <c r="H337" s="153">
        <v>6.75</v>
      </c>
      <c r="I337" s="154"/>
      <c r="L337" s="149"/>
      <c r="M337" s="155"/>
      <c r="T337" s="156"/>
      <c r="AT337" s="151" t="s">
        <v>147</v>
      </c>
      <c r="AU337" s="151" t="s">
        <v>88</v>
      </c>
      <c r="AV337" s="12" t="s">
        <v>88</v>
      </c>
      <c r="AW337" s="12" t="s">
        <v>33</v>
      </c>
      <c r="AX337" s="12" t="s">
        <v>79</v>
      </c>
      <c r="AY337" s="151" t="s">
        <v>138</v>
      </c>
    </row>
    <row r="338" spans="2:65" s="13" customFormat="1" ht="11.25">
      <c r="B338" s="157"/>
      <c r="D338" s="150" t="s">
        <v>147</v>
      </c>
      <c r="E338" s="158" t="s">
        <v>1</v>
      </c>
      <c r="F338" s="159" t="s">
        <v>148</v>
      </c>
      <c r="H338" s="160">
        <v>796.75</v>
      </c>
      <c r="I338" s="161"/>
      <c r="L338" s="157"/>
      <c r="M338" s="162"/>
      <c r="T338" s="163"/>
      <c r="AT338" s="158" t="s">
        <v>147</v>
      </c>
      <c r="AU338" s="158" t="s">
        <v>88</v>
      </c>
      <c r="AV338" s="13" t="s">
        <v>149</v>
      </c>
      <c r="AW338" s="13" t="s">
        <v>33</v>
      </c>
      <c r="AX338" s="13" t="s">
        <v>86</v>
      </c>
      <c r="AY338" s="158" t="s">
        <v>138</v>
      </c>
    </row>
    <row r="339" spans="2:65" s="1" customFormat="1" ht="24.2" customHeight="1">
      <c r="B339" s="30"/>
      <c r="C339" s="170" t="s">
        <v>522</v>
      </c>
      <c r="D339" s="170" t="s">
        <v>241</v>
      </c>
      <c r="E339" s="171" t="s">
        <v>523</v>
      </c>
      <c r="F339" s="172" t="s">
        <v>524</v>
      </c>
      <c r="G339" s="173" t="s">
        <v>238</v>
      </c>
      <c r="H339" s="174">
        <v>869</v>
      </c>
      <c r="I339" s="175"/>
      <c r="J339" s="176">
        <f>ROUND(I339*H339,2)</f>
        <v>0</v>
      </c>
      <c r="K339" s="177"/>
      <c r="L339" s="178"/>
      <c r="M339" s="179" t="s">
        <v>1</v>
      </c>
      <c r="N339" s="180" t="s">
        <v>44</v>
      </c>
      <c r="P339" s="145">
        <f>O339*H339</f>
        <v>0</v>
      </c>
      <c r="Q339" s="145">
        <v>2.3999999999999998E-3</v>
      </c>
      <c r="R339" s="145">
        <f>Q339*H339</f>
        <v>2.0855999999999999</v>
      </c>
      <c r="S339" s="145">
        <v>0</v>
      </c>
      <c r="T339" s="146">
        <f>S339*H339</f>
        <v>0</v>
      </c>
      <c r="AR339" s="147" t="s">
        <v>391</v>
      </c>
      <c r="AT339" s="147" t="s">
        <v>241</v>
      </c>
      <c r="AU339" s="147" t="s">
        <v>88</v>
      </c>
      <c r="AY339" s="15" t="s">
        <v>138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5" t="s">
        <v>86</v>
      </c>
      <c r="BK339" s="148">
        <f>ROUND(I339*H339,2)</f>
        <v>0</v>
      </c>
      <c r="BL339" s="15" t="s">
        <v>296</v>
      </c>
      <c r="BM339" s="147" t="s">
        <v>525</v>
      </c>
    </row>
    <row r="340" spans="2:65" s="12" customFormat="1" ht="11.25">
      <c r="B340" s="149"/>
      <c r="D340" s="150" t="s">
        <v>147</v>
      </c>
      <c r="E340" s="151" t="s">
        <v>1</v>
      </c>
      <c r="F340" s="152" t="s">
        <v>526</v>
      </c>
      <c r="H340" s="153">
        <v>790</v>
      </c>
      <c r="I340" s="154"/>
      <c r="L340" s="149"/>
      <c r="M340" s="155"/>
      <c r="T340" s="156"/>
      <c r="AT340" s="151" t="s">
        <v>147</v>
      </c>
      <c r="AU340" s="151" t="s">
        <v>88</v>
      </c>
      <c r="AV340" s="12" t="s">
        <v>88</v>
      </c>
      <c r="AW340" s="12" t="s">
        <v>33</v>
      </c>
      <c r="AX340" s="12" t="s">
        <v>79</v>
      </c>
      <c r="AY340" s="151" t="s">
        <v>138</v>
      </c>
    </row>
    <row r="341" spans="2:65" s="13" customFormat="1" ht="11.25">
      <c r="B341" s="157"/>
      <c r="D341" s="150" t="s">
        <v>147</v>
      </c>
      <c r="E341" s="158" t="s">
        <v>1</v>
      </c>
      <c r="F341" s="159" t="s">
        <v>148</v>
      </c>
      <c r="H341" s="160">
        <v>790</v>
      </c>
      <c r="I341" s="161"/>
      <c r="L341" s="157"/>
      <c r="M341" s="162"/>
      <c r="T341" s="163"/>
      <c r="AT341" s="158" t="s">
        <v>147</v>
      </c>
      <c r="AU341" s="158" t="s">
        <v>88</v>
      </c>
      <c r="AV341" s="13" t="s">
        <v>149</v>
      </c>
      <c r="AW341" s="13" t="s">
        <v>33</v>
      </c>
      <c r="AX341" s="13" t="s">
        <v>86</v>
      </c>
      <c r="AY341" s="158" t="s">
        <v>138</v>
      </c>
    </row>
    <row r="342" spans="2:65" s="12" customFormat="1" ht="11.25">
      <c r="B342" s="149"/>
      <c r="D342" s="150" t="s">
        <v>147</v>
      </c>
      <c r="F342" s="152" t="s">
        <v>527</v>
      </c>
      <c r="H342" s="153">
        <v>869</v>
      </c>
      <c r="I342" s="154"/>
      <c r="L342" s="149"/>
      <c r="M342" s="155"/>
      <c r="T342" s="156"/>
      <c r="AT342" s="151" t="s">
        <v>147</v>
      </c>
      <c r="AU342" s="151" t="s">
        <v>88</v>
      </c>
      <c r="AV342" s="12" t="s">
        <v>88</v>
      </c>
      <c r="AW342" s="12" t="s">
        <v>4</v>
      </c>
      <c r="AX342" s="12" t="s">
        <v>86</v>
      </c>
      <c r="AY342" s="151" t="s">
        <v>138</v>
      </c>
    </row>
    <row r="343" spans="2:65" s="1" customFormat="1" ht="24.2" customHeight="1">
      <c r="B343" s="30"/>
      <c r="C343" s="170" t="s">
        <v>528</v>
      </c>
      <c r="D343" s="170" t="s">
        <v>241</v>
      </c>
      <c r="E343" s="171" t="s">
        <v>529</v>
      </c>
      <c r="F343" s="172" t="s">
        <v>530</v>
      </c>
      <c r="G343" s="173" t="s">
        <v>238</v>
      </c>
      <c r="H343" s="174">
        <v>869</v>
      </c>
      <c r="I343" s="175"/>
      <c r="J343" s="176">
        <f>ROUND(I343*H343,2)</f>
        <v>0</v>
      </c>
      <c r="K343" s="177"/>
      <c r="L343" s="178"/>
      <c r="M343" s="179" t="s">
        <v>1</v>
      </c>
      <c r="N343" s="180" t="s">
        <v>44</v>
      </c>
      <c r="P343" s="145">
        <f>O343*H343</f>
        <v>0</v>
      </c>
      <c r="Q343" s="145">
        <v>2.8999999999999998E-3</v>
      </c>
      <c r="R343" s="145">
        <f>Q343*H343</f>
        <v>2.5200999999999998</v>
      </c>
      <c r="S343" s="145">
        <v>0</v>
      </c>
      <c r="T343" s="146">
        <f>S343*H343</f>
        <v>0</v>
      </c>
      <c r="AR343" s="147" t="s">
        <v>391</v>
      </c>
      <c r="AT343" s="147" t="s">
        <v>241</v>
      </c>
      <c r="AU343" s="147" t="s">
        <v>88</v>
      </c>
      <c r="AY343" s="15" t="s">
        <v>138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5" t="s">
        <v>86</v>
      </c>
      <c r="BK343" s="148">
        <f>ROUND(I343*H343,2)</f>
        <v>0</v>
      </c>
      <c r="BL343" s="15" t="s">
        <v>296</v>
      </c>
      <c r="BM343" s="147" t="s">
        <v>531</v>
      </c>
    </row>
    <row r="344" spans="2:65" s="12" customFormat="1" ht="11.25">
      <c r="B344" s="149"/>
      <c r="D344" s="150" t="s">
        <v>147</v>
      </c>
      <c r="E344" s="151" t="s">
        <v>1</v>
      </c>
      <c r="F344" s="152" t="s">
        <v>526</v>
      </c>
      <c r="H344" s="153">
        <v>790</v>
      </c>
      <c r="I344" s="154"/>
      <c r="L344" s="149"/>
      <c r="M344" s="155"/>
      <c r="T344" s="156"/>
      <c r="AT344" s="151" t="s">
        <v>147</v>
      </c>
      <c r="AU344" s="151" t="s">
        <v>88</v>
      </c>
      <c r="AV344" s="12" t="s">
        <v>88</v>
      </c>
      <c r="AW344" s="12" t="s">
        <v>33</v>
      </c>
      <c r="AX344" s="12" t="s">
        <v>79</v>
      </c>
      <c r="AY344" s="151" t="s">
        <v>138</v>
      </c>
    </row>
    <row r="345" spans="2:65" s="13" customFormat="1" ht="11.25">
      <c r="B345" s="157"/>
      <c r="D345" s="150" t="s">
        <v>147</v>
      </c>
      <c r="E345" s="158" t="s">
        <v>1</v>
      </c>
      <c r="F345" s="159" t="s">
        <v>148</v>
      </c>
      <c r="H345" s="160">
        <v>790</v>
      </c>
      <c r="I345" s="161"/>
      <c r="L345" s="157"/>
      <c r="M345" s="162"/>
      <c r="T345" s="163"/>
      <c r="AT345" s="158" t="s">
        <v>147</v>
      </c>
      <c r="AU345" s="158" t="s">
        <v>88</v>
      </c>
      <c r="AV345" s="13" t="s">
        <v>149</v>
      </c>
      <c r="AW345" s="13" t="s">
        <v>33</v>
      </c>
      <c r="AX345" s="13" t="s">
        <v>86</v>
      </c>
      <c r="AY345" s="158" t="s">
        <v>138</v>
      </c>
    </row>
    <row r="346" spans="2:65" s="12" customFormat="1" ht="11.25">
      <c r="B346" s="149"/>
      <c r="D346" s="150" t="s">
        <v>147</v>
      </c>
      <c r="F346" s="152" t="s">
        <v>527</v>
      </c>
      <c r="H346" s="153">
        <v>869</v>
      </c>
      <c r="I346" s="154"/>
      <c r="L346" s="149"/>
      <c r="M346" s="155"/>
      <c r="T346" s="156"/>
      <c r="AT346" s="151" t="s">
        <v>147</v>
      </c>
      <c r="AU346" s="151" t="s">
        <v>88</v>
      </c>
      <c r="AV346" s="12" t="s">
        <v>88</v>
      </c>
      <c r="AW346" s="12" t="s">
        <v>4</v>
      </c>
      <c r="AX346" s="12" t="s">
        <v>86</v>
      </c>
      <c r="AY346" s="151" t="s">
        <v>138</v>
      </c>
    </row>
    <row r="347" spans="2:65" s="1" customFormat="1" ht="24.2" customHeight="1">
      <c r="B347" s="30"/>
      <c r="C347" s="170" t="s">
        <v>532</v>
      </c>
      <c r="D347" s="170" t="s">
        <v>241</v>
      </c>
      <c r="E347" s="171" t="s">
        <v>533</v>
      </c>
      <c r="F347" s="172" t="s">
        <v>534</v>
      </c>
      <c r="G347" s="173" t="s">
        <v>238</v>
      </c>
      <c r="H347" s="174">
        <v>13.5</v>
      </c>
      <c r="I347" s="175"/>
      <c r="J347" s="176">
        <f>ROUND(I347*H347,2)</f>
        <v>0</v>
      </c>
      <c r="K347" s="177"/>
      <c r="L347" s="178"/>
      <c r="M347" s="179" t="s">
        <v>1</v>
      </c>
      <c r="N347" s="180" t="s">
        <v>44</v>
      </c>
      <c r="P347" s="145">
        <f>O347*H347</f>
        <v>0</v>
      </c>
      <c r="Q347" s="145">
        <v>1.2E-2</v>
      </c>
      <c r="R347" s="145">
        <f>Q347*H347</f>
        <v>0.16200000000000001</v>
      </c>
      <c r="S347" s="145">
        <v>0</v>
      </c>
      <c r="T347" s="146">
        <f>S347*H347</f>
        <v>0</v>
      </c>
      <c r="AR347" s="147" t="s">
        <v>391</v>
      </c>
      <c r="AT347" s="147" t="s">
        <v>241</v>
      </c>
      <c r="AU347" s="147" t="s">
        <v>88</v>
      </c>
      <c r="AY347" s="15" t="s">
        <v>138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5" t="s">
        <v>86</v>
      </c>
      <c r="BK347" s="148">
        <f>ROUND(I347*H347,2)</f>
        <v>0</v>
      </c>
      <c r="BL347" s="15" t="s">
        <v>296</v>
      </c>
      <c r="BM347" s="147" t="s">
        <v>535</v>
      </c>
    </row>
    <row r="348" spans="2:65" s="12" customFormat="1" ht="11.25">
      <c r="B348" s="149"/>
      <c r="D348" s="150" t="s">
        <v>147</v>
      </c>
      <c r="E348" s="151" t="s">
        <v>1</v>
      </c>
      <c r="F348" s="152" t="s">
        <v>489</v>
      </c>
      <c r="H348" s="153">
        <v>13.5</v>
      </c>
      <c r="I348" s="154"/>
      <c r="L348" s="149"/>
      <c r="M348" s="155"/>
      <c r="T348" s="156"/>
      <c r="AT348" s="151" t="s">
        <v>147</v>
      </c>
      <c r="AU348" s="151" t="s">
        <v>88</v>
      </c>
      <c r="AV348" s="12" t="s">
        <v>88</v>
      </c>
      <c r="AW348" s="12" t="s">
        <v>33</v>
      </c>
      <c r="AX348" s="12" t="s">
        <v>79</v>
      </c>
      <c r="AY348" s="151" t="s">
        <v>138</v>
      </c>
    </row>
    <row r="349" spans="2:65" s="13" customFormat="1" ht="11.25">
      <c r="B349" s="157"/>
      <c r="D349" s="150" t="s">
        <v>147</v>
      </c>
      <c r="E349" s="158" t="s">
        <v>1</v>
      </c>
      <c r="F349" s="159" t="s">
        <v>148</v>
      </c>
      <c r="H349" s="160">
        <v>13.5</v>
      </c>
      <c r="I349" s="161"/>
      <c r="L349" s="157"/>
      <c r="M349" s="162"/>
      <c r="T349" s="163"/>
      <c r="AT349" s="158" t="s">
        <v>147</v>
      </c>
      <c r="AU349" s="158" t="s">
        <v>88</v>
      </c>
      <c r="AV349" s="13" t="s">
        <v>149</v>
      </c>
      <c r="AW349" s="13" t="s">
        <v>33</v>
      </c>
      <c r="AX349" s="13" t="s">
        <v>86</v>
      </c>
      <c r="AY349" s="158" t="s">
        <v>138</v>
      </c>
    </row>
    <row r="350" spans="2:65" s="1" customFormat="1" ht="24.2" customHeight="1">
      <c r="B350" s="30"/>
      <c r="C350" s="135" t="s">
        <v>536</v>
      </c>
      <c r="D350" s="135" t="s">
        <v>141</v>
      </c>
      <c r="E350" s="136" t="s">
        <v>537</v>
      </c>
      <c r="F350" s="137" t="s">
        <v>538</v>
      </c>
      <c r="G350" s="138" t="s">
        <v>381</v>
      </c>
      <c r="H350" s="139">
        <v>136.80000000000001</v>
      </c>
      <c r="I350" s="140"/>
      <c r="J350" s="141">
        <f>ROUND(I350*H350,2)</f>
        <v>0</v>
      </c>
      <c r="K350" s="142"/>
      <c r="L350" s="30"/>
      <c r="M350" s="143" t="s">
        <v>1</v>
      </c>
      <c r="N350" s="144" t="s">
        <v>44</v>
      </c>
      <c r="P350" s="145">
        <f>O350*H350</f>
        <v>0</v>
      </c>
      <c r="Q350" s="145">
        <v>3.0000000000000001E-5</v>
      </c>
      <c r="R350" s="145">
        <f>Q350*H350</f>
        <v>4.1040000000000009E-3</v>
      </c>
      <c r="S350" s="145">
        <v>0</v>
      </c>
      <c r="T350" s="146">
        <f>S350*H350</f>
        <v>0</v>
      </c>
      <c r="AR350" s="147" t="s">
        <v>296</v>
      </c>
      <c r="AT350" s="147" t="s">
        <v>141</v>
      </c>
      <c r="AU350" s="147" t="s">
        <v>88</v>
      </c>
      <c r="AY350" s="15" t="s">
        <v>138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5" t="s">
        <v>86</v>
      </c>
      <c r="BK350" s="148">
        <f>ROUND(I350*H350,2)</f>
        <v>0</v>
      </c>
      <c r="BL350" s="15" t="s">
        <v>296</v>
      </c>
      <c r="BM350" s="147" t="s">
        <v>539</v>
      </c>
    </row>
    <row r="351" spans="2:65" s="12" customFormat="1" ht="11.25">
      <c r="B351" s="149"/>
      <c r="D351" s="150" t="s">
        <v>147</v>
      </c>
      <c r="E351" s="151" t="s">
        <v>1</v>
      </c>
      <c r="F351" s="152" t="s">
        <v>540</v>
      </c>
      <c r="H351" s="153">
        <v>136.80000000000001</v>
      </c>
      <c r="I351" s="154"/>
      <c r="L351" s="149"/>
      <c r="M351" s="155"/>
      <c r="T351" s="156"/>
      <c r="AT351" s="151" t="s">
        <v>147</v>
      </c>
      <c r="AU351" s="151" t="s">
        <v>88</v>
      </c>
      <c r="AV351" s="12" t="s">
        <v>88</v>
      </c>
      <c r="AW351" s="12" t="s">
        <v>33</v>
      </c>
      <c r="AX351" s="12" t="s">
        <v>79</v>
      </c>
      <c r="AY351" s="151" t="s">
        <v>138</v>
      </c>
    </row>
    <row r="352" spans="2:65" s="13" customFormat="1" ht="11.25">
      <c r="B352" s="157"/>
      <c r="D352" s="150" t="s">
        <v>147</v>
      </c>
      <c r="E352" s="158" t="s">
        <v>1</v>
      </c>
      <c r="F352" s="159" t="s">
        <v>148</v>
      </c>
      <c r="H352" s="160">
        <v>136.80000000000001</v>
      </c>
      <c r="I352" s="161"/>
      <c r="L352" s="157"/>
      <c r="M352" s="162"/>
      <c r="T352" s="163"/>
      <c r="AT352" s="158" t="s">
        <v>147</v>
      </c>
      <c r="AU352" s="158" t="s">
        <v>88</v>
      </c>
      <c r="AV352" s="13" t="s">
        <v>149</v>
      </c>
      <c r="AW352" s="13" t="s">
        <v>33</v>
      </c>
      <c r="AX352" s="13" t="s">
        <v>86</v>
      </c>
      <c r="AY352" s="158" t="s">
        <v>138</v>
      </c>
    </row>
    <row r="353" spans="2:65" s="1" customFormat="1" ht="21.75" customHeight="1">
      <c r="B353" s="30"/>
      <c r="C353" s="170" t="s">
        <v>541</v>
      </c>
      <c r="D353" s="170" t="s">
        <v>241</v>
      </c>
      <c r="E353" s="171" t="s">
        <v>542</v>
      </c>
      <c r="F353" s="172" t="s">
        <v>543</v>
      </c>
      <c r="G353" s="173" t="s">
        <v>381</v>
      </c>
      <c r="H353" s="174">
        <v>150.47999999999999</v>
      </c>
      <c r="I353" s="175"/>
      <c r="J353" s="176">
        <f>ROUND(I353*H353,2)</f>
        <v>0</v>
      </c>
      <c r="K353" s="177"/>
      <c r="L353" s="178"/>
      <c r="M353" s="179" t="s">
        <v>1</v>
      </c>
      <c r="N353" s="180" t="s">
        <v>44</v>
      </c>
      <c r="P353" s="145">
        <f>O353*H353</f>
        <v>0</v>
      </c>
      <c r="Q353" s="145">
        <v>3.8000000000000002E-4</v>
      </c>
      <c r="R353" s="145">
        <f>Q353*H353</f>
        <v>5.7182400000000001E-2</v>
      </c>
      <c r="S353" s="145">
        <v>0</v>
      </c>
      <c r="T353" s="146">
        <f>S353*H353</f>
        <v>0</v>
      </c>
      <c r="AR353" s="147" t="s">
        <v>391</v>
      </c>
      <c r="AT353" s="147" t="s">
        <v>241</v>
      </c>
      <c r="AU353" s="147" t="s">
        <v>88</v>
      </c>
      <c r="AY353" s="15" t="s">
        <v>138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5" t="s">
        <v>86</v>
      </c>
      <c r="BK353" s="148">
        <f>ROUND(I353*H353,2)</f>
        <v>0</v>
      </c>
      <c r="BL353" s="15" t="s">
        <v>296</v>
      </c>
      <c r="BM353" s="147" t="s">
        <v>544</v>
      </c>
    </row>
    <row r="354" spans="2:65" s="12" customFormat="1" ht="11.25">
      <c r="B354" s="149"/>
      <c r="D354" s="150" t="s">
        <v>147</v>
      </c>
      <c r="E354" s="151" t="s">
        <v>1</v>
      </c>
      <c r="F354" s="152" t="s">
        <v>540</v>
      </c>
      <c r="H354" s="153">
        <v>136.80000000000001</v>
      </c>
      <c r="I354" s="154"/>
      <c r="L354" s="149"/>
      <c r="M354" s="155"/>
      <c r="T354" s="156"/>
      <c r="AT354" s="151" t="s">
        <v>147</v>
      </c>
      <c r="AU354" s="151" t="s">
        <v>88</v>
      </c>
      <c r="AV354" s="12" t="s">
        <v>88</v>
      </c>
      <c r="AW354" s="12" t="s">
        <v>33</v>
      </c>
      <c r="AX354" s="12" t="s">
        <v>79</v>
      </c>
      <c r="AY354" s="151" t="s">
        <v>138</v>
      </c>
    </row>
    <row r="355" spans="2:65" s="13" customFormat="1" ht="11.25">
      <c r="B355" s="157"/>
      <c r="D355" s="150" t="s">
        <v>147</v>
      </c>
      <c r="E355" s="158" t="s">
        <v>1</v>
      </c>
      <c r="F355" s="159" t="s">
        <v>148</v>
      </c>
      <c r="H355" s="160">
        <v>136.80000000000001</v>
      </c>
      <c r="I355" s="161"/>
      <c r="L355" s="157"/>
      <c r="M355" s="162"/>
      <c r="T355" s="163"/>
      <c r="AT355" s="158" t="s">
        <v>147</v>
      </c>
      <c r="AU355" s="158" t="s">
        <v>88</v>
      </c>
      <c r="AV355" s="13" t="s">
        <v>149</v>
      </c>
      <c r="AW355" s="13" t="s">
        <v>33</v>
      </c>
      <c r="AX355" s="13" t="s">
        <v>86</v>
      </c>
      <c r="AY355" s="158" t="s">
        <v>138</v>
      </c>
    </row>
    <row r="356" spans="2:65" s="12" customFormat="1" ht="11.25">
      <c r="B356" s="149"/>
      <c r="D356" s="150" t="s">
        <v>147</v>
      </c>
      <c r="F356" s="152" t="s">
        <v>545</v>
      </c>
      <c r="H356" s="153">
        <v>150.47999999999999</v>
      </c>
      <c r="I356" s="154"/>
      <c r="L356" s="149"/>
      <c r="M356" s="155"/>
      <c r="T356" s="156"/>
      <c r="AT356" s="151" t="s">
        <v>147</v>
      </c>
      <c r="AU356" s="151" t="s">
        <v>88</v>
      </c>
      <c r="AV356" s="12" t="s">
        <v>88</v>
      </c>
      <c r="AW356" s="12" t="s">
        <v>4</v>
      </c>
      <c r="AX356" s="12" t="s">
        <v>86</v>
      </c>
      <c r="AY356" s="151" t="s">
        <v>138</v>
      </c>
    </row>
    <row r="357" spans="2:65" s="1" customFormat="1" ht="24.2" customHeight="1">
      <c r="B357" s="30"/>
      <c r="C357" s="135" t="s">
        <v>546</v>
      </c>
      <c r="D357" s="135" t="s">
        <v>141</v>
      </c>
      <c r="E357" s="136" t="s">
        <v>547</v>
      </c>
      <c r="F357" s="137" t="s">
        <v>548</v>
      </c>
      <c r="G357" s="138" t="s">
        <v>381</v>
      </c>
      <c r="H357" s="139">
        <v>120</v>
      </c>
      <c r="I357" s="140"/>
      <c r="J357" s="141">
        <f>ROUND(I357*H357,2)</f>
        <v>0</v>
      </c>
      <c r="K357" s="142"/>
      <c r="L357" s="30"/>
      <c r="M357" s="143" t="s">
        <v>1</v>
      </c>
      <c r="N357" s="144" t="s">
        <v>44</v>
      </c>
      <c r="P357" s="145">
        <f>O357*H357</f>
        <v>0</v>
      </c>
      <c r="Q357" s="145">
        <v>0</v>
      </c>
      <c r="R357" s="145">
        <f>Q357*H357</f>
        <v>0</v>
      </c>
      <c r="S357" s="145">
        <v>8.4999999999999995E-4</v>
      </c>
      <c r="T357" s="146">
        <f>S357*H357</f>
        <v>0.10199999999999999</v>
      </c>
      <c r="AR357" s="147" t="s">
        <v>296</v>
      </c>
      <c r="AT357" s="147" t="s">
        <v>141</v>
      </c>
      <c r="AU357" s="147" t="s">
        <v>88</v>
      </c>
      <c r="AY357" s="15" t="s">
        <v>138</v>
      </c>
      <c r="BE357" s="148">
        <f>IF(N357="základní",J357,0)</f>
        <v>0</v>
      </c>
      <c r="BF357" s="148">
        <f>IF(N357="snížená",J357,0)</f>
        <v>0</v>
      </c>
      <c r="BG357" s="148">
        <f>IF(N357="zákl. přenesená",J357,0)</f>
        <v>0</v>
      </c>
      <c r="BH357" s="148">
        <f>IF(N357="sníž. přenesená",J357,0)</f>
        <v>0</v>
      </c>
      <c r="BI357" s="148">
        <f>IF(N357="nulová",J357,0)</f>
        <v>0</v>
      </c>
      <c r="BJ357" s="15" t="s">
        <v>86</v>
      </c>
      <c r="BK357" s="148">
        <f>ROUND(I357*H357,2)</f>
        <v>0</v>
      </c>
      <c r="BL357" s="15" t="s">
        <v>296</v>
      </c>
      <c r="BM357" s="147" t="s">
        <v>549</v>
      </c>
    </row>
    <row r="358" spans="2:65" s="12" customFormat="1" ht="11.25">
      <c r="B358" s="149"/>
      <c r="D358" s="150" t="s">
        <v>147</v>
      </c>
      <c r="E358" s="151" t="s">
        <v>1</v>
      </c>
      <c r="F358" s="152" t="s">
        <v>550</v>
      </c>
      <c r="H358" s="153">
        <v>120</v>
      </c>
      <c r="I358" s="154"/>
      <c r="L358" s="149"/>
      <c r="M358" s="155"/>
      <c r="T358" s="156"/>
      <c r="AT358" s="151" t="s">
        <v>147</v>
      </c>
      <c r="AU358" s="151" t="s">
        <v>88</v>
      </c>
      <c r="AV358" s="12" t="s">
        <v>88</v>
      </c>
      <c r="AW358" s="12" t="s">
        <v>33</v>
      </c>
      <c r="AX358" s="12" t="s">
        <v>79</v>
      </c>
      <c r="AY358" s="151" t="s">
        <v>138</v>
      </c>
    </row>
    <row r="359" spans="2:65" s="13" customFormat="1" ht="11.25">
      <c r="B359" s="157"/>
      <c r="D359" s="150" t="s">
        <v>147</v>
      </c>
      <c r="E359" s="158" t="s">
        <v>1</v>
      </c>
      <c r="F359" s="159" t="s">
        <v>148</v>
      </c>
      <c r="H359" s="160">
        <v>120</v>
      </c>
      <c r="I359" s="161"/>
      <c r="L359" s="157"/>
      <c r="M359" s="162"/>
      <c r="T359" s="163"/>
      <c r="AT359" s="158" t="s">
        <v>147</v>
      </c>
      <c r="AU359" s="158" t="s">
        <v>88</v>
      </c>
      <c r="AV359" s="13" t="s">
        <v>149</v>
      </c>
      <c r="AW359" s="13" t="s">
        <v>33</v>
      </c>
      <c r="AX359" s="13" t="s">
        <v>86</v>
      </c>
      <c r="AY359" s="158" t="s">
        <v>138</v>
      </c>
    </row>
    <row r="360" spans="2:65" s="1" customFormat="1" ht="24.2" customHeight="1">
      <c r="B360" s="30"/>
      <c r="C360" s="135" t="s">
        <v>551</v>
      </c>
      <c r="D360" s="135" t="s">
        <v>141</v>
      </c>
      <c r="E360" s="136" t="s">
        <v>552</v>
      </c>
      <c r="F360" s="137" t="s">
        <v>553</v>
      </c>
      <c r="G360" s="138" t="s">
        <v>475</v>
      </c>
      <c r="H360" s="181"/>
      <c r="I360" s="140"/>
      <c r="J360" s="141">
        <f>ROUND(I360*H360,2)</f>
        <v>0</v>
      </c>
      <c r="K360" s="142"/>
      <c r="L360" s="30"/>
      <c r="M360" s="143" t="s">
        <v>1</v>
      </c>
      <c r="N360" s="144" t="s">
        <v>44</v>
      </c>
      <c r="P360" s="145">
        <f>O360*H360</f>
        <v>0</v>
      </c>
      <c r="Q360" s="145">
        <v>0</v>
      </c>
      <c r="R360" s="145">
        <f>Q360*H360</f>
        <v>0</v>
      </c>
      <c r="S360" s="145">
        <v>0</v>
      </c>
      <c r="T360" s="146">
        <f>S360*H360</f>
        <v>0</v>
      </c>
      <c r="AR360" s="147" t="s">
        <v>296</v>
      </c>
      <c r="AT360" s="147" t="s">
        <v>141</v>
      </c>
      <c r="AU360" s="147" t="s">
        <v>88</v>
      </c>
      <c r="AY360" s="15" t="s">
        <v>138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5" t="s">
        <v>86</v>
      </c>
      <c r="BK360" s="148">
        <f>ROUND(I360*H360,2)</f>
        <v>0</v>
      </c>
      <c r="BL360" s="15" t="s">
        <v>296</v>
      </c>
      <c r="BM360" s="147" t="s">
        <v>554</v>
      </c>
    </row>
    <row r="361" spans="2:65" s="11" customFormat="1" ht="22.9" customHeight="1">
      <c r="B361" s="123"/>
      <c r="D361" s="124" t="s">
        <v>78</v>
      </c>
      <c r="E361" s="133" t="s">
        <v>555</v>
      </c>
      <c r="F361" s="133" t="s">
        <v>556</v>
      </c>
      <c r="I361" s="126"/>
      <c r="J361" s="134">
        <f>BK361</f>
        <v>0</v>
      </c>
      <c r="L361" s="123"/>
      <c r="M361" s="128"/>
      <c r="P361" s="129">
        <f>SUM(P362:P397)</f>
        <v>0</v>
      </c>
      <c r="R361" s="129">
        <f>SUM(R362:R397)</f>
        <v>3.397E-2</v>
      </c>
      <c r="T361" s="130">
        <f>SUM(T362:T397)</f>
        <v>0.19344999999999998</v>
      </c>
      <c r="AR361" s="124" t="s">
        <v>88</v>
      </c>
      <c r="AT361" s="131" t="s">
        <v>78</v>
      </c>
      <c r="AU361" s="131" t="s">
        <v>86</v>
      </c>
      <c r="AY361" s="124" t="s">
        <v>138</v>
      </c>
      <c r="BK361" s="132">
        <f>SUM(BK362:BK397)</f>
        <v>0</v>
      </c>
    </row>
    <row r="362" spans="2:65" s="1" customFormat="1" ht="24.2" customHeight="1">
      <c r="B362" s="30"/>
      <c r="C362" s="135" t="s">
        <v>557</v>
      </c>
      <c r="D362" s="135" t="s">
        <v>141</v>
      </c>
      <c r="E362" s="136" t="s">
        <v>558</v>
      </c>
      <c r="F362" s="137" t="s">
        <v>559</v>
      </c>
      <c r="G362" s="138" t="s">
        <v>278</v>
      </c>
      <c r="H362" s="139">
        <v>3</v>
      </c>
      <c r="I362" s="140"/>
      <c r="J362" s="141">
        <f>ROUND(I362*H362,2)</f>
        <v>0</v>
      </c>
      <c r="K362" s="142"/>
      <c r="L362" s="30"/>
      <c r="M362" s="143" t="s">
        <v>1</v>
      </c>
      <c r="N362" s="144" t="s">
        <v>44</v>
      </c>
      <c r="P362" s="145">
        <f>O362*H362</f>
        <v>0</v>
      </c>
      <c r="Q362" s="145">
        <v>2.1299999999999999E-3</v>
      </c>
      <c r="R362" s="145">
        <f>Q362*H362</f>
        <v>6.3899999999999998E-3</v>
      </c>
      <c r="S362" s="145">
        <v>0</v>
      </c>
      <c r="T362" s="146">
        <f>S362*H362</f>
        <v>0</v>
      </c>
      <c r="AR362" s="147" t="s">
        <v>296</v>
      </c>
      <c r="AT362" s="147" t="s">
        <v>141</v>
      </c>
      <c r="AU362" s="147" t="s">
        <v>88</v>
      </c>
      <c r="AY362" s="15" t="s">
        <v>138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5" t="s">
        <v>86</v>
      </c>
      <c r="BK362" s="148">
        <f>ROUND(I362*H362,2)</f>
        <v>0</v>
      </c>
      <c r="BL362" s="15" t="s">
        <v>296</v>
      </c>
      <c r="BM362" s="147" t="s">
        <v>560</v>
      </c>
    </row>
    <row r="363" spans="2:65" s="12" customFormat="1" ht="11.25">
      <c r="B363" s="149"/>
      <c r="D363" s="150" t="s">
        <v>147</v>
      </c>
      <c r="E363" s="151" t="s">
        <v>1</v>
      </c>
      <c r="F363" s="152" t="s">
        <v>155</v>
      </c>
      <c r="H363" s="153">
        <v>3</v>
      </c>
      <c r="I363" s="154"/>
      <c r="L363" s="149"/>
      <c r="M363" s="155"/>
      <c r="T363" s="156"/>
      <c r="AT363" s="151" t="s">
        <v>147</v>
      </c>
      <c r="AU363" s="151" t="s">
        <v>88</v>
      </c>
      <c r="AV363" s="12" t="s">
        <v>88</v>
      </c>
      <c r="AW363" s="12" t="s">
        <v>33</v>
      </c>
      <c r="AX363" s="12" t="s">
        <v>79</v>
      </c>
      <c r="AY363" s="151" t="s">
        <v>138</v>
      </c>
    </row>
    <row r="364" spans="2:65" s="13" customFormat="1" ht="11.25">
      <c r="B364" s="157"/>
      <c r="D364" s="150" t="s">
        <v>147</v>
      </c>
      <c r="E364" s="158" t="s">
        <v>1</v>
      </c>
      <c r="F364" s="159" t="s">
        <v>148</v>
      </c>
      <c r="H364" s="160">
        <v>3</v>
      </c>
      <c r="I364" s="161"/>
      <c r="L364" s="157"/>
      <c r="M364" s="162"/>
      <c r="T364" s="163"/>
      <c r="AT364" s="158" t="s">
        <v>147</v>
      </c>
      <c r="AU364" s="158" t="s">
        <v>88</v>
      </c>
      <c r="AV364" s="13" t="s">
        <v>149</v>
      </c>
      <c r="AW364" s="13" t="s">
        <v>33</v>
      </c>
      <c r="AX364" s="13" t="s">
        <v>86</v>
      </c>
      <c r="AY364" s="158" t="s">
        <v>138</v>
      </c>
    </row>
    <row r="365" spans="2:65" s="1" customFormat="1" ht="16.5" customHeight="1">
      <c r="B365" s="30"/>
      <c r="C365" s="135" t="s">
        <v>561</v>
      </c>
      <c r="D365" s="135" t="s">
        <v>141</v>
      </c>
      <c r="E365" s="136" t="s">
        <v>562</v>
      </c>
      <c r="F365" s="137" t="s">
        <v>563</v>
      </c>
      <c r="G365" s="138" t="s">
        <v>381</v>
      </c>
      <c r="H365" s="139">
        <v>4</v>
      </c>
      <c r="I365" s="140"/>
      <c r="J365" s="141">
        <f>ROUND(I365*H365,2)</f>
        <v>0</v>
      </c>
      <c r="K365" s="142"/>
      <c r="L365" s="30"/>
      <c r="M365" s="143" t="s">
        <v>1</v>
      </c>
      <c r="N365" s="144" t="s">
        <v>44</v>
      </c>
      <c r="P365" s="145">
        <f>O365*H365</f>
        <v>0</v>
      </c>
      <c r="Q365" s="145">
        <v>0</v>
      </c>
      <c r="R365" s="145">
        <f>Q365*H365</f>
        <v>0</v>
      </c>
      <c r="S365" s="145">
        <v>3.065E-2</v>
      </c>
      <c r="T365" s="146">
        <f>S365*H365</f>
        <v>0.1226</v>
      </c>
      <c r="AR365" s="147" t="s">
        <v>296</v>
      </c>
      <c r="AT365" s="147" t="s">
        <v>141</v>
      </c>
      <c r="AU365" s="147" t="s">
        <v>88</v>
      </c>
      <c r="AY365" s="15" t="s">
        <v>138</v>
      </c>
      <c r="BE365" s="148">
        <f>IF(N365="základní",J365,0)</f>
        <v>0</v>
      </c>
      <c r="BF365" s="148">
        <f>IF(N365="snížená",J365,0)</f>
        <v>0</v>
      </c>
      <c r="BG365" s="148">
        <f>IF(N365="zákl. přenesená",J365,0)</f>
        <v>0</v>
      </c>
      <c r="BH365" s="148">
        <f>IF(N365="sníž. přenesená",J365,0)</f>
        <v>0</v>
      </c>
      <c r="BI365" s="148">
        <f>IF(N365="nulová",J365,0)</f>
        <v>0</v>
      </c>
      <c r="BJ365" s="15" t="s">
        <v>86</v>
      </c>
      <c r="BK365" s="148">
        <f>ROUND(I365*H365,2)</f>
        <v>0</v>
      </c>
      <c r="BL365" s="15" t="s">
        <v>296</v>
      </c>
      <c r="BM365" s="147" t="s">
        <v>564</v>
      </c>
    </row>
    <row r="366" spans="2:65" s="12" customFormat="1" ht="11.25">
      <c r="B366" s="149"/>
      <c r="D366" s="150" t="s">
        <v>147</v>
      </c>
      <c r="E366" s="151" t="s">
        <v>1</v>
      </c>
      <c r="F366" s="152" t="s">
        <v>565</v>
      </c>
      <c r="H366" s="153">
        <v>4</v>
      </c>
      <c r="I366" s="154"/>
      <c r="L366" s="149"/>
      <c r="M366" s="155"/>
      <c r="T366" s="156"/>
      <c r="AT366" s="151" t="s">
        <v>147</v>
      </c>
      <c r="AU366" s="151" t="s">
        <v>88</v>
      </c>
      <c r="AV366" s="12" t="s">
        <v>88</v>
      </c>
      <c r="AW366" s="12" t="s">
        <v>33</v>
      </c>
      <c r="AX366" s="12" t="s">
        <v>79</v>
      </c>
      <c r="AY366" s="151" t="s">
        <v>138</v>
      </c>
    </row>
    <row r="367" spans="2:65" s="13" customFormat="1" ht="11.25">
      <c r="B367" s="157"/>
      <c r="D367" s="150" t="s">
        <v>147</v>
      </c>
      <c r="E367" s="158" t="s">
        <v>1</v>
      </c>
      <c r="F367" s="159" t="s">
        <v>148</v>
      </c>
      <c r="H367" s="160">
        <v>4</v>
      </c>
      <c r="I367" s="161"/>
      <c r="L367" s="157"/>
      <c r="M367" s="162"/>
      <c r="T367" s="163"/>
      <c r="AT367" s="158" t="s">
        <v>147</v>
      </c>
      <c r="AU367" s="158" t="s">
        <v>88</v>
      </c>
      <c r="AV367" s="13" t="s">
        <v>149</v>
      </c>
      <c r="AW367" s="13" t="s">
        <v>33</v>
      </c>
      <c r="AX367" s="13" t="s">
        <v>86</v>
      </c>
      <c r="AY367" s="158" t="s">
        <v>138</v>
      </c>
    </row>
    <row r="368" spans="2:65" s="1" customFormat="1" ht="16.5" customHeight="1">
      <c r="B368" s="30"/>
      <c r="C368" s="135" t="s">
        <v>566</v>
      </c>
      <c r="D368" s="135" t="s">
        <v>141</v>
      </c>
      <c r="E368" s="136" t="s">
        <v>567</v>
      </c>
      <c r="F368" s="137" t="s">
        <v>568</v>
      </c>
      <c r="G368" s="138" t="s">
        <v>381</v>
      </c>
      <c r="H368" s="139">
        <v>4</v>
      </c>
      <c r="I368" s="140"/>
      <c r="J368" s="141">
        <f>ROUND(I368*H368,2)</f>
        <v>0</v>
      </c>
      <c r="K368" s="142"/>
      <c r="L368" s="30"/>
      <c r="M368" s="143" t="s">
        <v>1</v>
      </c>
      <c r="N368" s="144" t="s">
        <v>44</v>
      </c>
      <c r="P368" s="145">
        <f>O368*H368</f>
        <v>0</v>
      </c>
      <c r="Q368" s="145">
        <v>0</v>
      </c>
      <c r="R368" s="145">
        <f>Q368*H368</f>
        <v>0</v>
      </c>
      <c r="S368" s="145">
        <v>2.63E-3</v>
      </c>
      <c r="T368" s="146">
        <f>S368*H368</f>
        <v>1.052E-2</v>
      </c>
      <c r="AR368" s="147" t="s">
        <v>296</v>
      </c>
      <c r="AT368" s="147" t="s">
        <v>141</v>
      </c>
      <c r="AU368" s="147" t="s">
        <v>88</v>
      </c>
      <c r="AY368" s="15" t="s">
        <v>138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5" t="s">
        <v>86</v>
      </c>
      <c r="BK368" s="148">
        <f>ROUND(I368*H368,2)</f>
        <v>0</v>
      </c>
      <c r="BL368" s="15" t="s">
        <v>296</v>
      </c>
      <c r="BM368" s="147" t="s">
        <v>569</v>
      </c>
    </row>
    <row r="369" spans="2:65" s="1" customFormat="1" ht="19.5">
      <c r="B369" s="30"/>
      <c r="D369" s="150" t="s">
        <v>153</v>
      </c>
      <c r="F369" s="164" t="s">
        <v>570</v>
      </c>
      <c r="I369" s="165"/>
      <c r="L369" s="30"/>
      <c r="M369" s="166"/>
      <c r="T369" s="54"/>
      <c r="AT369" s="15" t="s">
        <v>153</v>
      </c>
      <c r="AU369" s="15" t="s">
        <v>88</v>
      </c>
    </row>
    <row r="370" spans="2:65" s="12" customFormat="1" ht="11.25">
      <c r="B370" s="149"/>
      <c r="D370" s="150" t="s">
        <v>147</v>
      </c>
      <c r="E370" s="151" t="s">
        <v>1</v>
      </c>
      <c r="F370" s="152" t="s">
        <v>571</v>
      </c>
      <c r="H370" s="153">
        <v>4</v>
      </c>
      <c r="I370" s="154"/>
      <c r="L370" s="149"/>
      <c r="M370" s="155"/>
      <c r="T370" s="156"/>
      <c r="AT370" s="151" t="s">
        <v>147</v>
      </c>
      <c r="AU370" s="151" t="s">
        <v>88</v>
      </c>
      <c r="AV370" s="12" t="s">
        <v>88</v>
      </c>
      <c r="AW370" s="12" t="s">
        <v>33</v>
      </c>
      <c r="AX370" s="12" t="s">
        <v>79</v>
      </c>
      <c r="AY370" s="151" t="s">
        <v>138</v>
      </c>
    </row>
    <row r="371" spans="2:65" s="13" customFormat="1" ht="11.25">
      <c r="B371" s="157"/>
      <c r="D371" s="150" t="s">
        <v>147</v>
      </c>
      <c r="E371" s="158" t="s">
        <v>1</v>
      </c>
      <c r="F371" s="159" t="s">
        <v>148</v>
      </c>
      <c r="H371" s="160">
        <v>4</v>
      </c>
      <c r="I371" s="161"/>
      <c r="L371" s="157"/>
      <c r="M371" s="162"/>
      <c r="T371" s="163"/>
      <c r="AT371" s="158" t="s">
        <v>147</v>
      </c>
      <c r="AU371" s="158" t="s">
        <v>88</v>
      </c>
      <c r="AV371" s="13" t="s">
        <v>149</v>
      </c>
      <c r="AW371" s="13" t="s">
        <v>33</v>
      </c>
      <c r="AX371" s="13" t="s">
        <v>86</v>
      </c>
      <c r="AY371" s="158" t="s">
        <v>138</v>
      </c>
    </row>
    <row r="372" spans="2:65" s="1" customFormat="1" ht="16.5" customHeight="1">
      <c r="B372" s="30"/>
      <c r="C372" s="135" t="s">
        <v>572</v>
      </c>
      <c r="D372" s="135" t="s">
        <v>141</v>
      </c>
      <c r="E372" s="136" t="s">
        <v>573</v>
      </c>
      <c r="F372" s="137" t="s">
        <v>574</v>
      </c>
      <c r="G372" s="138" t="s">
        <v>381</v>
      </c>
      <c r="H372" s="139">
        <v>3</v>
      </c>
      <c r="I372" s="140"/>
      <c r="J372" s="141">
        <f>ROUND(I372*H372,2)</f>
        <v>0</v>
      </c>
      <c r="K372" s="142"/>
      <c r="L372" s="30"/>
      <c r="M372" s="143" t="s">
        <v>1</v>
      </c>
      <c r="N372" s="144" t="s">
        <v>44</v>
      </c>
      <c r="P372" s="145">
        <f>O372*H372</f>
        <v>0</v>
      </c>
      <c r="Q372" s="145">
        <v>1.2999999999999999E-3</v>
      </c>
      <c r="R372" s="145">
        <f>Q372*H372</f>
        <v>3.8999999999999998E-3</v>
      </c>
      <c r="S372" s="145">
        <v>0</v>
      </c>
      <c r="T372" s="146">
        <f>S372*H372</f>
        <v>0</v>
      </c>
      <c r="AR372" s="147" t="s">
        <v>296</v>
      </c>
      <c r="AT372" s="147" t="s">
        <v>141</v>
      </c>
      <c r="AU372" s="147" t="s">
        <v>88</v>
      </c>
      <c r="AY372" s="15" t="s">
        <v>138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5" t="s">
        <v>86</v>
      </c>
      <c r="BK372" s="148">
        <f>ROUND(I372*H372,2)</f>
        <v>0</v>
      </c>
      <c r="BL372" s="15" t="s">
        <v>296</v>
      </c>
      <c r="BM372" s="147" t="s">
        <v>575</v>
      </c>
    </row>
    <row r="373" spans="2:65" s="12" customFormat="1" ht="11.25">
      <c r="B373" s="149"/>
      <c r="D373" s="150" t="s">
        <v>147</v>
      </c>
      <c r="E373" s="151" t="s">
        <v>1</v>
      </c>
      <c r="F373" s="152" t="s">
        <v>576</v>
      </c>
      <c r="H373" s="153">
        <v>3</v>
      </c>
      <c r="I373" s="154"/>
      <c r="L373" s="149"/>
      <c r="M373" s="155"/>
      <c r="T373" s="156"/>
      <c r="AT373" s="151" t="s">
        <v>147</v>
      </c>
      <c r="AU373" s="151" t="s">
        <v>88</v>
      </c>
      <c r="AV373" s="12" t="s">
        <v>88</v>
      </c>
      <c r="AW373" s="12" t="s">
        <v>33</v>
      </c>
      <c r="AX373" s="12" t="s">
        <v>79</v>
      </c>
      <c r="AY373" s="151" t="s">
        <v>138</v>
      </c>
    </row>
    <row r="374" spans="2:65" s="13" customFormat="1" ht="11.25">
      <c r="B374" s="157"/>
      <c r="D374" s="150" t="s">
        <v>147</v>
      </c>
      <c r="E374" s="158" t="s">
        <v>1</v>
      </c>
      <c r="F374" s="159" t="s">
        <v>148</v>
      </c>
      <c r="H374" s="160">
        <v>3</v>
      </c>
      <c r="I374" s="161"/>
      <c r="L374" s="157"/>
      <c r="M374" s="162"/>
      <c r="T374" s="163"/>
      <c r="AT374" s="158" t="s">
        <v>147</v>
      </c>
      <c r="AU374" s="158" t="s">
        <v>88</v>
      </c>
      <c r="AV374" s="13" t="s">
        <v>149</v>
      </c>
      <c r="AW374" s="13" t="s">
        <v>33</v>
      </c>
      <c r="AX374" s="13" t="s">
        <v>86</v>
      </c>
      <c r="AY374" s="158" t="s">
        <v>138</v>
      </c>
    </row>
    <row r="375" spans="2:65" s="1" customFormat="1" ht="16.5" customHeight="1">
      <c r="B375" s="30"/>
      <c r="C375" s="135" t="s">
        <v>577</v>
      </c>
      <c r="D375" s="135" t="s">
        <v>141</v>
      </c>
      <c r="E375" s="136" t="s">
        <v>578</v>
      </c>
      <c r="F375" s="137" t="s">
        <v>579</v>
      </c>
      <c r="G375" s="138" t="s">
        <v>381</v>
      </c>
      <c r="H375" s="139">
        <v>4</v>
      </c>
      <c r="I375" s="140"/>
      <c r="J375" s="141">
        <f>ROUND(I375*H375,2)</f>
        <v>0</v>
      </c>
      <c r="K375" s="142"/>
      <c r="L375" s="30"/>
      <c r="M375" s="143" t="s">
        <v>1</v>
      </c>
      <c r="N375" s="144" t="s">
        <v>44</v>
      </c>
      <c r="P375" s="145">
        <f>O375*H375</f>
        <v>0</v>
      </c>
      <c r="Q375" s="145">
        <v>1.5200000000000001E-3</v>
      </c>
      <c r="R375" s="145">
        <f>Q375*H375</f>
        <v>6.0800000000000003E-3</v>
      </c>
      <c r="S375" s="145">
        <v>0</v>
      </c>
      <c r="T375" s="146">
        <f>S375*H375</f>
        <v>0</v>
      </c>
      <c r="AR375" s="147" t="s">
        <v>296</v>
      </c>
      <c r="AT375" s="147" t="s">
        <v>141</v>
      </c>
      <c r="AU375" s="147" t="s">
        <v>88</v>
      </c>
      <c r="AY375" s="15" t="s">
        <v>138</v>
      </c>
      <c r="BE375" s="148">
        <f>IF(N375="základní",J375,0)</f>
        <v>0</v>
      </c>
      <c r="BF375" s="148">
        <f>IF(N375="snížená",J375,0)</f>
        <v>0</v>
      </c>
      <c r="BG375" s="148">
        <f>IF(N375="zákl. přenesená",J375,0)</f>
        <v>0</v>
      </c>
      <c r="BH375" s="148">
        <f>IF(N375="sníž. přenesená",J375,0)</f>
        <v>0</v>
      </c>
      <c r="BI375" s="148">
        <f>IF(N375="nulová",J375,0)</f>
        <v>0</v>
      </c>
      <c r="BJ375" s="15" t="s">
        <v>86</v>
      </c>
      <c r="BK375" s="148">
        <f>ROUND(I375*H375,2)</f>
        <v>0</v>
      </c>
      <c r="BL375" s="15" t="s">
        <v>296</v>
      </c>
      <c r="BM375" s="147" t="s">
        <v>580</v>
      </c>
    </row>
    <row r="376" spans="2:65" s="12" customFormat="1" ht="11.25">
      <c r="B376" s="149"/>
      <c r="D376" s="150" t="s">
        <v>147</v>
      </c>
      <c r="E376" s="151" t="s">
        <v>1</v>
      </c>
      <c r="F376" s="152" t="s">
        <v>581</v>
      </c>
      <c r="H376" s="153">
        <v>4</v>
      </c>
      <c r="I376" s="154"/>
      <c r="L376" s="149"/>
      <c r="M376" s="155"/>
      <c r="T376" s="156"/>
      <c r="AT376" s="151" t="s">
        <v>147</v>
      </c>
      <c r="AU376" s="151" t="s">
        <v>88</v>
      </c>
      <c r="AV376" s="12" t="s">
        <v>88</v>
      </c>
      <c r="AW376" s="12" t="s">
        <v>33</v>
      </c>
      <c r="AX376" s="12" t="s">
        <v>79</v>
      </c>
      <c r="AY376" s="151" t="s">
        <v>138</v>
      </c>
    </row>
    <row r="377" spans="2:65" s="13" customFormat="1" ht="11.25">
      <c r="B377" s="157"/>
      <c r="D377" s="150" t="s">
        <v>147</v>
      </c>
      <c r="E377" s="158" t="s">
        <v>1</v>
      </c>
      <c r="F377" s="159" t="s">
        <v>148</v>
      </c>
      <c r="H377" s="160">
        <v>4</v>
      </c>
      <c r="I377" s="161"/>
      <c r="L377" s="157"/>
      <c r="M377" s="162"/>
      <c r="T377" s="163"/>
      <c r="AT377" s="158" t="s">
        <v>147</v>
      </c>
      <c r="AU377" s="158" t="s">
        <v>88</v>
      </c>
      <c r="AV377" s="13" t="s">
        <v>149</v>
      </c>
      <c r="AW377" s="13" t="s">
        <v>33</v>
      </c>
      <c r="AX377" s="13" t="s">
        <v>86</v>
      </c>
      <c r="AY377" s="158" t="s">
        <v>138</v>
      </c>
    </row>
    <row r="378" spans="2:65" s="1" customFormat="1" ht="16.5" customHeight="1">
      <c r="B378" s="30"/>
      <c r="C378" s="135" t="s">
        <v>582</v>
      </c>
      <c r="D378" s="135" t="s">
        <v>141</v>
      </c>
      <c r="E378" s="136" t="s">
        <v>583</v>
      </c>
      <c r="F378" s="137" t="s">
        <v>584</v>
      </c>
      <c r="G378" s="138" t="s">
        <v>278</v>
      </c>
      <c r="H378" s="139">
        <v>3</v>
      </c>
      <c r="I378" s="140"/>
      <c r="J378" s="141">
        <f>ROUND(I378*H378,2)</f>
        <v>0</v>
      </c>
      <c r="K378" s="142"/>
      <c r="L378" s="30"/>
      <c r="M378" s="143" t="s">
        <v>1</v>
      </c>
      <c r="N378" s="144" t="s">
        <v>44</v>
      </c>
      <c r="P378" s="145">
        <f>O378*H378</f>
        <v>0</v>
      </c>
      <c r="Q378" s="145">
        <v>0</v>
      </c>
      <c r="R378" s="145">
        <f>Q378*H378</f>
        <v>0</v>
      </c>
      <c r="S378" s="145">
        <v>2.0109999999999999E-2</v>
      </c>
      <c r="T378" s="146">
        <f>S378*H378</f>
        <v>6.0329999999999995E-2</v>
      </c>
      <c r="AR378" s="147" t="s">
        <v>296</v>
      </c>
      <c r="AT378" s="147" t="s">
        <v>141</v>
      </c>
      <c r="AU378" s="147" t="s">
        <v>88</v>
      </c>
      <c r="AY378" s="15" t="s">
        <v>138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5" t="s">
        <v>86</v>
      </c>
      <c r="BK378" s="148">
        <f>ROUND(I378*H378,2)</f>
        <v>0</v>
      </c>
      <c r="BL378" s="15" t="s">
        <v>296</v>
      </c>
      <c r="BM378" s="147" t="s">
        <v>585</v>
      </c>
    </row>
    <row r="379" spans="2:65" s="12" customFormat="1" ht="11.25">
      <c r="B379" s="149"/>
      <c r="D379" s="150" t="s">
        <v>147</v>
      </c>
      <c r="E379" s="151" t="s">
        <v>1</v>
      </c>
      <c r="F379" s="152" t="s">
        <v>155</v>
      </c>
      <c r="H379" s="153">
        <v>3</v>
      </c>
      <c r="I379" s="154"/>
      <c r="L379" s="149"/>
      <c r="M379" s="155"/>
      <c r="T379" s="156"/>
      <c r="AT379" s="151" t="s">
        <v>147</v>
      </c>
      <c r="AU379" s="151" t="s">
        <v>88</v>
      </c>
      <c r="AV379" s="12" t="s">
        <v>88</v>
      </c>
      <c r="AW379" s="12" t="s">
        <v>33</v>
      </c>
      <c r="AX379" s="12" t="s">
        <v>79</v>
      </c>
      <c r="AY379" s="151" t="s">
        <v>138</v>
      </c>
    </row>
    <row r="380" spans="2:65" s="13" customFormat="1" ht="11.25">
      <c r="B380" s="157"/>
      <c r="D380" s="150" t="s">
        <v>147</v>
      </c>
      <c r="E380" s="158" t="s">
        <v>1</v>
      </c>
      <c r="F380" s="159" t="s">
        <v>148</v>
      </c>
      <c r="H380" s="160">
        <v>3</v>
      </c>
      <c r="I380" s="161"/>
      <c r="L380" s="157"/>
      <c r="M380" s="162"/>
      <c r="T380" s="163"/>
      <c r="AT380" s="158" t="s">
        <v>147</v>
      </c>
      <c r="AU380" s="158" t="s">
        <v>88</v>
      </c>
      <c r="AV380" s="13" t="s">
        <v>149</v>
      </c>
      <c r="AW380" s="13" t="s">
        <v>33</v>
      </c>
      <c r="AX380" s="13" t="s">
        <v>86</v>
      </c>
      <c r="AY380" s="158" t="s">
        <v>138</v>
      </c>
    </row>
    <row r="381" spans="2:65" s="1" customFormat="1" ht="24.2" customHeight="1">
      <c r="B381" s="30"/>
      <c r="C381" s="135" t="s">
        <v>586</v>
      </c>
      <c r="D381" s="135" t="s">
        <v>141</v>
      </c>
      <c r="E381" s="136" t="s">
        <v>587</v>
      </c>
      <c r="F381" s="137" t="s">
        <v>588</v>
      </c>
      <c r="G381" s="138" t="s">
        <v>278</v>
      </c>
      <c r="H381" s="139">
        <v>6</v>
      </c>
      <c r="I381" s="140"/>
      <c r="J381" s="141">
        <f>ROUND(I381*H381,2)</f>
        <v>0</v>
      </c>
      <c r="K381" s="142"/>
      <c r="L381" s="30"/>
      <c r="M381" s="143" t="s">
        <v>1</v>
      </c>
      <c r="N381" s="144" t="s">
        <v>44</v>
      </c>
      <c r="P381" s="145">
        <f>O381*H381</f>
        <v>0</v>
      </c>
      <c r="Q381" s="145">
        <v>1.15E-3</v>
      </c>
      <c r="R381" s="145">
        <f>Q381*H381</f>
        <v>6.8999999999999999E-3</v>
      </c>
      <c r="S381" s="145">
        <v>0</v>
      </c>
      <c r="T381" s="146">
        <f>S381*H381</f>
        <v>0</v>
      </c>
      <c r="AR381" s="147" t="s">
        <v>296</v>
      </c>
      <c r="AT381" s="147" t="s">
        <v>141</v>
      </c>
      <c r="AU381" s="147" t="s">
        <v>88</v>
      </c>
      <c r="AY381" s="15" t="s">
        <v>138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5" t="s">
        <v>86</v>
      </c>
      <c r="BK381" s="148">
        <f>ROUND(I381*H381,2)</f>
        <v>0</v>
      </c>
      <c r="BL381" s="15" t="s">
        <v>296</v>
      </c>
      <c r="BM381" s="147" t="s">
        <v>589</v>
      </c>
    </row>
    <row r="382" spans="2:65" s="12" customFormat="1" ht="11.25">
      <c r="B382" s="149"/>
      <c r="D382" s="150" t="s">
        <v>147</v>
      </c>
      <c r="E382" s="151" t="s">
        <v>1</v>
      </c>
      <c r="F382" s="152" t="s">
        <v>590</v>
      </c>
      <c r="H382" s="153">
        <v>3</v>
      </c>
      <c r="I382" s="154"/>
      <c r="L382" s="149"/>
      <c r="M382" s="155"/>
      <c r="T382" s="156"/>
      <c r="AT382" s="151" t="s">
        <v>147</v>
      </c>
      <c r="AU382" s="151" t="s">
        <v>88</v>
      </c>
      <c r="AV382" s="12" t="s">
        <v>88</v>
      </c>
      <c r="AW382" s="12" t="s">
        <v>33</v>
      </c>
      <c r="AX382" s="12" t="s">
        <v>79</v>
      </c>
      <c r="AY382" s="151" t="s">
        <v>138</v>
      </c>
    </row>
    <row r="383" spans="2:65" s="12" customFormat="1" ht="11.25">
      <c r="B383" s="149"/>
      <c r="D383" s="150" t="s">
        <v>147</v>
      </c>
      <c r="E383" s="151" t="s">
        <v>1</v>
      </c>
      <c r="F383" s="152" t="s">
        <v>591</v>
      </c>
      <c r="H383" s="153">
        <v>3</v>
      </c>
      <c r="I383" s="154"/>
      <c r="L383" s="149"/>
      <c r="M383" s="155"/>
      <c r="T383" s="156"/>
      <c r="AT383" s="151" t="s">
        <v>147</v>
      </c>
      <c r="AU383" s="151" t="s">
        <v>88</v>
      </c>
      <c r="AV383" s="12" t="s">
        <v>88</v>
      </c>
      <c r="AW383" s="12" t="s">
        <v>33</v>
      </c>
      <c r="AX383" s="12" t="s">
        <v>79</v>
      </c>
      <c r="AY383" s="151" t="s">
        <v>138</v>
      </c>
    </row>
    <row r="384" spans="2:65" s="13" customFormat="1" ht="11.25">
      <c r="B384" s="157"/>
      <c r="D384" s="150" t="s">
        <v>147</v>
      </c>
      <c r="E384" s="158" t="s">
        <v>1</v>
      </c>
      <c r="F384" s="159" t="s">
        <v>148</v>
      </c>
      <c r="H384" s="160">
        <v>6</v>
      </c>
      <c r="I384" s="161"/>
      <c r="L384" s="157"/>
      <c r="M384" s="162"/>
      <c r="T384" s="163"/>
      <c r="AT384" s="158" t="s">
        <v>147</v>
      </c>
      <c r="AU384" s="158" t="s">
        <v>88</v>
      </c>
      <c r="AV384" s="13" t="s">
        <v>149</v>
      </c>
      <c r="AW384" s="13" t="s">
        <v>33</v>
      </c>
      <c r="AX384" s="13" t="s">
        <v>86</v>
      </c>
      <c r="AY384" s="158" t="s">
        <v>138</v>
      </c>
    </row>
    <row r="385" spans="2:65" s="1" customFormat="1" ht="24.2" customHeight="1">
      <c r="B385" s="30"/>
      <c r="C385" s="170" t="s">
        <v>592</v>
      </c>
      <c r="D385" s="170" t="s">
        <v>241</v>
      </c>
      <c r="E385" s="171" t="s">
        <v>593</v>
      </c>
      <c r="F385" s="172" t="s">
        <v>594</v>
      </c>
      <c r="G385" s="173" t="s">
        <v>278</v>
      </c>
      <c r="H385" s="174">
        <v>3</v>
      </c>
      <c r="I385" s="175"/>
      <c r="J385" s="176">
        <f>ROUND(I385*H385,2)</f>
        <v>0</v>
      </c>
      <c r="K385" s="177"/>
      <c r="L385" s="178"/>
      <c r="M385" s="179" t="s">
        <v>1</v>
      </c>
      <c r="N385" s="180" t="s">
        <v>44</v>
      </c>
      <c r="P385" s="145">
        <f>O385*H385</f>
        <v>0</v>
      </c>
      <c r="Q385" s="145">
        <v>1.48E-3</v>
      </c>
      <c r="R385" s="145">
        <f>Q385*H385</f>
        <v>4.4399999999999995E-3</v>
      </c>
      <c r="S385" s="145">
        <v>0</v>
      </c>
      <c r="T385" s="146">
        <f>S385*H385</f>
        <v>0</v>
      </c>
      <c r="AR385" s="147" t="s">
        <v>391</v>
      </c>
      <c r="AT385" s="147" t="s">
        <v>241</v>
      </c>
      <c r="AU385" s="147" t="s">
        <v>88</v>
      </c>
      <c r="AY385" s="15" t="s">
        <v>138</v>
      </c>
      <c r="BE385" s="148">
        <f>IF(N385="základní",J385,0)</f>
        <v>0</v>
      </c>
      <c r="BF385" s="148">
        <f>IF(N385="snížená",J385,0)</f>
        <v>0</v>
      </c>
      <c r="BG385" s="148">
        <f>IF(N385="zákl. přenesená",J385,0)</f>
        <v>0</v>
      </c>
      <c r="BH385" s="148">
        <f>IF(N385="sníž. přenesená",J385,0)</f>
        <v>0</v>
      </c>
      <c r="BI385" s="148">
        <f>IF(N385="nulová",J385,0)</f>
        <v>0</v>
      </c>
      <c r="BJ385" s="15" t="s">
        <v>86</v>
      </c>
      <c r="BK385" s="148">
        <f>ROUND(I385*H385,2)</f>
        <v>0</v>
      </c>
      <c r="BL385" s="15" t="s">
        <v>296</v>
      </c>
      <c r="BM385" s="147" t="s">
        <v>595</v>
      </c>
    </row>
    <row r="386" spans="2:65" s="12" customFormat="1" ht="11.25">
      <c r="B386" s="149"/>
      <c r="D386" s="150" t="s">
        <v>147</v>
      </c>
      <c r="E386" s="151" t="s">
        <v>1</v>
      </c>
      <c r="F386" s="152" t="s">
        <v>155</v>
      </c>
      <c r="H386" s="153">
        <v>3</v>
      </c>
      <c r="I386" s="154"/>
      <c r="L386" s="149"/>
      <c r="M386" s="155"/>
      <c r="T386" s="156"/>
      <c r="AT386" s="151" t="s">
        <v>147</v>
      </c>
      <c r="AU386" s="151" t="s">
        <v>88</v>
      </c>
      <c r="AV386" s="12" t="s">
        <v>88</v>
      </c>
      <c r="AW386" s="12" t="s">
        <v>33</v>
      </c>
      <c r="AX386" s="12" t="s">
        <v>79</v>
      </c>
      <c r="AY386" s="151" t="s">
        <v>138</v>
      </c>
    </row>
    <row r="387" spans="2:65" s="13" customFormat="1" ht="11.25">
      <c r="B387" s="157"/>
      <c r="D387" s="150" t="s">
        <v>147</v>
      </c>
      <c r="E387" s="158" t="s">
        <v>1</v>
      </c>
      <c r="F387" s="159" t="s">
        <v>148</v>
      </c>
      <c r="H387" s="160">
        <v>3</v>
      </c>
      <c r="I387" s="161"/>
      <c r="L387" s="157"/>
      <c r="M387" s="162"/>
      <c r="T387" s="163"/>
      <c r="AT387" s="158" t="s">
        <v>147</v>
      </c>
      <c r="AU387" s="158" t="s">
        <v>88</v>
      </c>
      <c r="AV387" s="13" t="s">
        <v>149</v>
      </c>
      <c r="AW387" s="13" t="s">
        <v>33</v>
      </c>
      <c r="AX387" s="13" t="s">
        <v>86</v>
      </c>
      <c r="AY387" s="158" t="s">
        <v>138</v>
      </c>
    </row>
    <row r="388" spans="2:65" s="1" customFormat="1" ht="24.2" customHeight="1">
      <c r="B388" s="30"/>
      <c r="C388" s="170" t="s">
        <v>596</v>
      </c>
      <c r="D388" s="170" t="s">
        <v>241</v>
      </c>
      <c r="E388" s="171" t="s">
        <v>597</v>
      </c>
      <c r="F388" s="172" t="s">
        <v>598</v>
      </c>
      <c r="G388" s="173" t="s">
        <v>278</v>
      </c>
      <c r="H388" s="174">
        <v>3</v>
      </c>
      <c r="I388" s="175"/>
      <c r="J388" s="176">
        <f>ROUND(I388*H388,2)</f>
        <v>0</v>
      </c>
      <c r="K388" s="177"/>
      <c r="L388" s="178"/>
      <c r="M388" s="179" t="s">
        <v>1</v>
      </c>
      <c r="N388" s="180" t="s">
        <v>44</v>
      </c>
      <c r="P388" s="145">
        <f>O388*H388</f>
        <v>0</v>
      </c>
      <c r="Q388" s="145">
        <v>1.6999999999999999E-3</v>
      </c>
      <c r="R388" s="145">
        <f>Q388*H388</f>
        <v>5.0999999999999995E-3</v>
      </c>
      <c r="S388" s="145">
        <v>0</v>
      </c>
      <c r="T388" s="146">
        <f>S388*H388</f>
        <v>0</v>
      </c>
      <c r="AR388" s="147" t="s">
        <v>391</v>
      </c>
      <c r="AT388" s="147" t="s">
        <v>241</v>
      </c>
      <c r="AU388" s="147" t="s">
        <v>88</v>
      </c>
      <c r="AY388" s="15" t="s">
        <v>138</v>
      </c>
      <c r="BE388" s="148">
        <f>IF(N388="základní",J388,0)</f>
        <v>0</v>
      </c>
      <c r="BF388" s="148">
        <f>IF(N388="snížená",J388,0)</f>
        <v>0</v>
      </c>
      <c r="BG388" s="148">
        <f>IF(N388="zákl. přenesená",J388,0)</f>
        <v>0</v>
      </c>
      <c r="BH388" s="148">
        <f>IF(N388="sníž. přenesená",J388,0)</f>
        <v>0</v>
      </c>
      <c r="BI388" s="148">
        <f>IF(N388="nulová",J388,0)</f>
        <v>0</v>
      </c>
      <c r="BJ388" s="15" t="s">
        <v>86</v>
      </c>
      <c r="BK388" s="148">
        <f>ROUND(I388*H388,2)</f>
        <v>0</v>
      </c>
      <c r="BL388" s="15" t="s">
        <v>296</v>
      </c>
      <c r="BM388" s="147" t="s">
        <v>599</v>
      </c>
    </row>
    <row r="389" spans="2:65" s="12" customFormat="1" ht="11.25">
      <c r="B389" s="149"/>
      <c r="D389" s="150" t="s">
        <v>147</v>
      </c>
      <c r="E389" s="151" t="s">
        <v>1</v>
      </c>
      <c r="F389" s="152" t="s">
        <v>155</v>
      </c>
      <c r="H389" s="153">
        <v>3</v>
      </c>
      <c r="I389" s="154"/>
      <c r="L389" s="149"/>
      <c r="M389" s="155"/>
      <c r="T389" s="156"/>
      <c r="AT389" s="151" t="s">
        <v>147</v>
      </c>
      <c r="AU389" s="151" t="s">
        <v>88</v>
      </c>
      <c r="AV389" s="12" t="s">
        <v>88</v>
      </c>
      <c r="AW389" s="12" t="s">
        <v>33</v>
      </c>
      <c r="AX389" s="12" t="s">
        <v>79</v>
      </c>
      <c r="AY389" s="151" t="s">
        <v>138</v>
      </c>
    </row>
    <row r="390" spans="2:65" s="13" customFormat="1" ht="11.25">
      <c r="B390" s="157"/>
      <c r="D390" s="150" t="s">
        <v>147</v>
      </c>
      <c r="E390" s="158" t="s">
        <v>1</v>
      </c>
      <c r="F390" s="159" t="s">
        <v>148</v>
      </c>
      <c r="H390" s="160">
        <v>3</v>
      </c>
      <c r="I390" s="161"/>
      <c r="L390" s="157"/>
      <c r="M390" s="162"/>
      <c r="T390" s="163"/>
      <c r="AT390" s="158" t="s">
        <v>147</v>
      </c>
      <c r="AU390" s="158" t="s">
        <v>88</v>
      </c>
      <c r="AV390" s="13" t="s">
        <v>149</v>
      </c>
      <c r="AW390" s="13" t="s">
        <v>33</v>
      </c>
      <c r="AX390" s="13" t="s">
        <v>86</v>
      </c>
      <c r="AY390" s="158" t="s">
        <v>138</v>
      </c>
    </row>
    <row r="391" spans="2:65" s="1" customFormat="1" ht="16.5" customHeight="1">
      <c r="B391" s="30"/>
      <c r="C391" s="135" t="s">
        <v>600</v>
      </c>
      <c r="D391" s="135" t="s">
        <v>141</v>
      </c>
      <c r="E391" s="136" t="s">
        <v>601</v>
      </c>
      <c r="F391" s="137" t="s">
        <v>602</v>
      </c>
      <c r="G391" s="138" t="s">
        <v>278</v>
      </c>
      <c r="H391" s="139">
        <v>4</v>
      </c>
      <c r="I391" s="140"/>
      <c r="J391" s="141">
        <f>ROUND(I391*H391,2)</f>
        <v>0</v>
      </c>
      <c r="K391" s="142"/>
      <c r="L391" s="30"/>
      <c r="M391" s="143" t="s">
        <v>1</v>
      </c>
      <c r="N391" s="144" t="s">
        <v>44</v>
      </c>
      <c r="P391" s="145">
        <f>O391*H391</f>
        <v>0</v>
      </c>
      <c r="Q391" s="145">
        <v>3.0000000000000001E-5</v>
      </c>
      <c r="R391" s="145">
        <f>Q391*H391</f>
        <v>1.2E-4</v>
      </c>
      <c r="S391" s="145">
        <v>0</v>
      </c>
      <c r="T391" s="146">
        <f>S391*H391</f>
        <v>0</v>
      </c>
      <c r="AR391" s="147" t="s">
        <v>296</v>
      </c>
      <c r="AT391" s="147" t="s">
        <v>141</v>
      </c>
      <c r="AU391" s="147" t="s">
        <v>88</v>
      </c>
      <c r="AY391" s="15" t="s">
        <v>138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5" t="s">
        <v>86</v>
      </c>
      <c r="BK391" s="148">
        <f>ROUND(I391*H391,2)</f>
        <v>0</v>
      </c>
      <c r="BL391" s="15" t="s">
        <v>296</v>
      </c>
      <c r="BM391" s="147" t="s">
        <v>603</v>
      </c>
    </row>
    <row r="392" spans="2:65" s="12" customFormat="1" ht="11.25">
      <c r="B392" s="149"/>
      <c r="D392" s="150" t="s">
        <v>147</v>
      </c>
      <c r="E392" s="151" t="s">
        <v>1</v>
      </c>
      <c r="F392" s="152" t="s">
        <v>604</v>
      </c>
      <c r="H392" s="153">
        <v>4</v>
      </c>
      <c r="I392" s="154"/>
      <c r="L392" s="149"/>
      <c r="M392" s="155"/>
      <c r="T392" s="156"/>
      <c r="AT392" s="151" t="s">
        <v>147</v>
      </c>
      <c r="AU392" s="151" t="s">
        <v>88</v>
      </c>
      <c r="AV392" s="12" t="s">
        <v>88</v>
      </c>
      <c r="AW392" s="12" t="s">
        <v>33</v>
      </c>
      <c r="AX392" s="12" t="s">
        <v>79</v>
      </c>
      <c r="AY392" s="151" t="s">
        <v>138</v>
      </c>
    </row>
    <row r="393" spans="2:65" s="13" customFormat="1" ht="11.25">
      <c r="B393" s="157"/>
      <c r="D393" s="150" t="s">
        <v>147</v>
      </c>
      <c r="E393" s="158" t="s">
        <v>1</v>
      </c>
      <c r="F393" s="159" t="s">
        <v>148</v>
      </c>
      <c r="H393" s="160">
        <v>4</v>
      </c>
      <c r="I393" s="161"/>
      <c r="L393" s="157"/>
      <c r="M393" s="162"/>
      <c r="T393" s="163"/>
      <c r="AT393" s="158" t="s">
        <v>147</v>
      </c>
      <c r="AU393" s="158" t="s">
        <v>88</v>
      </c>
      <c r="AV393" s="13" t="s">
        <v>149</v>
      </c>
      <c r="AW393" s="13" t="s">
        <v>33</v>
      </c>
      <c r="AX393" s="13" t="s">
        <v>86</v>
      </c>
      <c r="AY393" s="158" t="s">
        <v>138</v>
      </c>
    </row>
    <row r="394" spans="2:65" s="1" customFormat="1" ht="16.5" customHeight="1">
      <c r="B394" s="30"/>
      <c r="C394" s="170" t="s">
        <v>605</v>
      </c>
      <c r="D394" s="170" t="s">
        <v>241</v>
      </c>
      <c r="E394" s="171" t="s">
        <v>606</v>
      </c>
      <c r="F394" s="172" t="s">
        <v>607</v>
      </c>
      <c r="G394" s="173" t="s">
        <v>278</v>
      </c>
      <c r="H394" s="174">
        <v>4</v>
      </c>
      <c r="I394" s="175"/>
      <c r="J394" s="176">
        <f>ROUND(I394*H394,2)</f>
        <v>0</v>
      </c>
      <c r="K394" s="177"/>
      <c r="L394" s="178"/>
      <c r="M394" s="179" t="s">
        <v>1</v>
      </c>
      <c r="N394" s="180" t="s">
        <v>44</v>
      </c>
      <c r="P394" s="145">
        <f>O394*H394</f>
        <v>0</v>
      </c>
      <c r="Q394" s="145">
        <v>2.5999999999999998E-4</v>
      </c>
      <c r="R394" s="145">
        <f>Q394*H394</f>
        <v>1.0399999999999999E-3</v>
      </c>
      <c r="S394" s="145">
        <v>0</v>
      </c>
      <c r="T394" s="146">
        <f>S394*H394</f>
        <v>0</v>
      </c>
      <c r="AR394" s="147" t="s">
        <v>391</v>
      </c>
      <c r="AT394" s="147" t="s">
        <v>241</v>
      </c>
      <c r="AU394" s="147" t="s">
        <v>88</v>
      </c>
      <c r="AY394" s="15" t="s">
        <v>138</v>
      </c>
      <c r="BE394" s="148">
        <f>IF(N394="základní",J394,0)</f>
        <v>0</v>
      </c>
      <c r="BF394" s="148">
        <f>IF(N394="snížená",J394,0)</f>
        <v>0</v>
      </c>
      <c r="BG394" s="148">
        <f>IF(N394="zákl. přenesená",J394,0)</f>
        <v>0</v>
      </c>
      <c r="BH394" s="148">
        <f>IF(N394="sníž. přenesená",J394,0)</f>
        <v>0</v>
      </c>
      <c r="BI394" s="148">
        <f>IF(N394="nulová",J394,0)</f>
        <v>0</v>
      </c>
      <c r="BJ394" s="15" t="s">
        <v>86</v>
      </c>
      <c r="BK394" s="148">
        <f>ROUND(I394*H394,2)</f>
        <v>0</v>
      </c>
      <c r="BL394" s="15" t="s">
        <v>296</v>
      </c>
      <c r="BM394" s="147" t="s">
        <v>608</v>
      </c>
    </row>
    <row r="395" spans="2:65" s="12" customFormat="1" ht="11.25">
      <c r="B395" s="149"/>
      <c r="D395" s="150" t="s">
        <v>147</v>
      </c>
      <c r="E395" s="151" t="s">
        <v>1</v>
      </c>
      <c r="F395" s="152" t="s">
        <v>604</v>
      </c>
      <c r="H395" s="153">
        <v>4</v>
      </c>
      <c r="I395" s="154"/>
      <c r="L395" s="149"/>
      <c r="M395" s="155"/>
      <c r="T395" s="156"/>
      <c r="AT395" s="151" t="s">
        <v>147</v>
      </c>
      <c r="AU395" s="151" t="s">
        <v>88</v>
      </c>
      <c r="AV395" s="12" t="s">
        <v>88</v>
      </c>
      <c r="AW395" s="12" t="s">
        <v>33</v>
      </c>
      <c r="AX395" s="12" t="s">
        <v>79</v>
      </c>
      <c r="AY395" s="151" t="s">
        <v>138</v>
      </c>
    </row>
    <row r="396" spans="2:65" s="13" customFormat="1" ht="11.25">
      <c r="B396" s="157"/>
      <c r="D396" s="150" t="s">
        <v>147</v>
      </c>
      <c r="E396" s="158" t="s">
        <v>1</v>
      </c>
      <c r="F396" s="159" t="s">
        <v>148</v>
      </c>
      <c r="H396" s="160">
        <v>4</v>
      </c>
      <c r="I396" s="161"/>
      <c r="L396" s="157"/>
      <c r="M396" s="162"/>
      <c r="T396" s="163"/>
      <c r="AT396" s="158" t="s">
        <v>147</v>
      </c>
      <c r="AU396" s="158" t="s">
        <v>88</v>
      </c>
      <c r="AV396" s="13" t="s">
        <v>149</v>
      </c>
      <c r="AW396" s="13" t="s">
        <v>33</v>
      </c>
      <c r="AX396" s="13" t="s">
        <v>86</v>
      </c>
      <c r="AY396" s="158" t="s">
        <v>138</v>
      </c>
    </row>
    <row r="397" spans="2:65" s="1" customFormat="1" ht="24.2" customHeight="1">
      <c r="B397" s="30"/>
      <c r="C397" s="135" t="s">
        <v>609</v>
      </c>
      <c r="D397" s="135" t="s">
        <v>141</v>
      </c>
      <c r="E397" s="136" t="s">
        <v>610</v>
      </c>
      <c r="F397" s="137" t="s">
        <v>611</v>
      </c>
      <c r="G397" s="138" t="s">
        <v>475</v>
      </c>
      <c r="H397" s="181"/>
      <c r="I397" s="140"/>
      <c r="J397" s="141">
        <f>ROUND(I397*H397,2)</f>
        <v>0</v>
      </c>
      <c r="K397" s="142"/>
      <c r="L397" s="30"/>
      <c r="M397" s="143" t="s">
        <v>1</v>
      </c>
      <c r="N397" s="144" t="s">
        <v>44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296</v>
      </c>
      <c r="AT397" s="147" t="s">
        <v>141</v>
      </c>
      <c r="AU397" s="147" t="s">
        <v>88</v>
      </c>
      <c r="AY397" s="15" t="s">
        <v>138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5" t="s">
        <v>86</v>
      </c>
      <c r="BK397" s="148">
        <f>ROUND(I397*H397,2)</f>
        <v>0</v>
      </c>
      <c r="BL397" s="15" t="s">
        <v>296</v>
      </c>
      <c r="BM397" s="147" t="s">
        <v>612</v>
      </c>
    </row>
    <row r="398" spans="2:65" s="11" customFormat="1" ht="22.9" customHeight="1">
      <c r="B398" s="123"/>
      <c r="D398" s="124" t="s">
        <v>78</v>
      </c>
      <c r="E398" s="133" t="s">
        <v>613</v>
      </c>
      <c r="F398" s="133" t="s">
        <v>614</v>
      </c>
      <c r="I398" s="126"/>
      <c r="J398" s="134">
        <f>BK398</f>
        <v>0</v>
      </c>
      <c r="L398" s="123"/>
      <c r="M398" s="128"/>
      <c r="P398" s="129">
        <f>SUM(P399:P452)</f>
        <v>0</v>
      </c>
      <c r="R398" s="129">
        <f>SUM(R399:R452)</f>
        <v>0.27542999999999995</v>
      </c>
      <c r="T398" s="130">
        <f>SUM(T399:T452)</f>
        <v>0.25806000000000001</v>
      </c>
      <c r="AR398" s="124" t="s">
        <v>88</v>
      </c>
      <c r="AT398" s="131" t="s">
        <v>78</v>
      </c>
      <c r="AU398" s="131" t="s">
        <v>86</v>
      </c>
      <c r="AY398" s="124" t="s">
        <v>138</v>
      </c>
      <c r="BK398" s="132">
        <f>SUM(BK399:BK452)</f>
        <v>0</v>
      </c>
    </row>
    <row r="399" spans="2:65" s="1" customFormat="1" ht="16.5" customHeight="1">
      <c r="B399" s="30"/>
      <c r="C399" s="135" t="s">
        <v>615</v>
      </c>
      <c r="D399" s="135" t="s">
        <v>141</v>
      </c>
      <c r="E399" s="136" t="s">
        <v>616</v>
      </c>
      <c r="F399" s="137" t="s">
        <v>617</v>
      </c>
      <c r="G399" s="138" t="s">
        <v>381</v>
      </c>
      <c r="H399" s="139">
        <v>31</v>
      </c>
      <c r="I399" s="140"/>
      <c r="J399" s="141">
        <f>ROUND(I399*H399,2)</f>
        <v>0</v>
      </c>
      <c r="K399" s="142"/>
      <c r="L399" s="30"/>
      <c r="M399" s="143" t="s">
        <v>1</v>
      </c>
      <c r="N399" s="144" t="s">
        <v>44</v>
      </c>
      <c r="P399" s="145">
        <f>O399*H399</f>
        <v>0</v>
      </c>
      <c r="Q399" s="145">
        <v>0</v>
      </c>
      <c r="R399" s="145">
        <f>Q399*H399</f>
        <v>0</v>
      </c>
      <c r="S399" s="145">
        <v>0</v>
      </c>
      <c r="T399" s="146">
        <f>S399*H399</f>
        <v>0</v>
      </c>
      <c r="AR399" s="147" t="s">
        <v>296</v>
      </c>
      <c r="AT399" s="147" t="s">
        <v>141</v>
      </c>
      <c r="AU399" s="147" t="s">
        <v>88</v>
      </c>
      <c r="AY399" s="15" t="s">
        <v>138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5" t="s">
        <v>86</v>
      </c>
      <c r="BK399" s="148">
        <f>ROUND(I399*H399,2)</f>
        <v>0</v>
      </c>
      <c r="BL399" s="15" t="s">
        <v>296</v>
      </c>
      <c r="BM399" s="147" t="s">
        <v>618</v>
      </c>
    </row>
    <row r="400" spans="2:65" s="12" customFormat="1" ht="11.25">
      <c r="B400" s="149"/>
      <c r="D400" s="150" t="s">
        <v>147</v>
      </c>
      <c r="E400" s="151" t="s">
        <v>1</v>
      </c>
      <c r="F400" s="152" t="s">
        <v>619</v>
      </c>
      <c r="H400" s="153">
        <v>31</v>
      </c>
      <c r="I400" s="154"/>
      <c r="L400" s="149"/>
      <c r="M400" s="155"/>
      <c r="T400" s="156"/>
      <c r="AT400" s="151" t="s">
        <v>147</v>
      </c>
      <c r="AU400" s="151" t="s">
        <v>88</v>
      </c>
      <c r="AV400" s="12" t="s">
        <v>88</v>
      </c>
      <c r="AW400" s="12" t="s">
        <v>33</v>
      </c>
      <c r="AX400" s="12" t="s">
        <v>79</v>
      </c>
      <c r="AY400" s="151" t="s">
        <v>138</v>
      </c>
    </row>
    <row r="401" spans="2:65" s="13" customFormat="1" ht="11.25">
      <c r="B401" s="157"/>
      <c r="D401" s="150" t="s">
        <v>147</v>
      </c>
      <c r="E401" s="158" t="s">
        <v>1</v>
      </c>
      <c r="F401" s="159" t="s">
        <v>148</v>
      </c>
      <c r="H401" s="160">
        <v>31</v>
      </c>
      <c r="I401" s="161"/>
      <c r="L401" s="157"/>
      <c r="M401" s="162"/>
      <c r="T401" s="163"/>
      <c r="AT401" s="158" t="s">
        <v>147</v>
      </c>
      <c r="AU401" s="158" t="s">
        <v>88</v>
      </c>
      <c r="AV401" s="13" t="s">
        <v>149</v>
      </c>
      <c r="AW401" s="13" t="s">
        <v>33</v>
      </c>
      <c r="AX401" s="13" t="s">
        <v>86</v>
      </c>
      <c r="AY401" s="158" t="s">
        <v>138</v>
      </c>
    </row>
    <row r="402" spans="2:65" s="1" customFormat="1" ht="16.5" customHeight="1">
      <c r="B402" s="30"/>
      <c r="C402" s="135" t="s">
        <v>620</v>
      </c>
      <c r="D402" s="135" t="s">
        <v>141</v>
      </c>
      <c r="E402" s="136" t="s">
        <v>621</v>
      </c>
      <c r="F402" s="137" t="s">
        <v>622</v>
      </c>
      <c r="G402" s="138" t="s">
        <v>381</v>
      </c>
      <c r="H402" s="139">
        <v>31</v>
      </c>
      <c r="I402" s="140"/>
      <c r="J402" s="141">
        <f>ROUND(I402*H402,2)</f>
        <v>0</v>
      </c>
      <c r="K402" s="142"/>
      <c r="L402" s="30"/>
      <c r="M402" s="143" t="s">
        <v>1</v>
      </c>
      <c r="N402" s="144" t="s">
        <v>44</v>
      </c>
      <c r="P402" s="145">
        <f>O402*H402</f>
        <v>0</v>
      </c>
      <c r="Q402" s="145">
        <v>0</v>
      </c>
      <c r="R402" s="145">
        <f>Q402*H402</f>
        <v>0</v>
      </c>
      <c r="S402" s="145">
        <v>0</v>
      </c>
      <c r="T402" s="146">
        <f>S402*H402</f>
        <v>0</v>
      </c>
      <c r="AR402" s="147" t="s">
        <v>296</v>
      </c>
      <c r="AT402" s="147" t="s">
        <v>141</v>
      </c>
      <c r="AU402" s="147" t="s">
        <v>88</v>
      </c>
      <c r="AY402" s="15" t="s">
        <v>138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5" t="s">
        <v>86</v>
      </c>
      <c r="BK402" s="148">
        <f>ROUND(I402*H402,2)</f>
        <v>0</v>
      </c>
      <c r="BL402" s="15" t="s">
        <v>296</v>
      </c>
      <c r="BM402" s="147" t="s">
        <v>623</v>
      </c>
    </row>
    <row r="403" spans="2:65" s="1" customFormat="1" ht="19.5">
      <c r="B403" s="30"/>
      <c r="D403" s="150" t="s">
        <v>153</v>
      </c>
      <c r="F403" s="164" t="s">
        <v>624</v>
      </c>
      <c r="I403" s="165"/>
      <c r="L403" s="30"/>
      <c r="M403" s="166"/>
      <c r="T403" s="54"/>
      <c r="AT403" s="15" t="s">
        <v>153</v>
      </c>
      <c r="AU403" s="15" t="s">
        <v>88</v>
      </c>
    </row>
    <row r="404" spans="2:65" s="12" customFormat="1" ht="11.25">
      <c r="B404" s="149"/>
      <c r="D404" s="150" t="s">
        <v>147</v>
      </c>
      <c r="E404" s="151" t="s">
        <v>1</v>
      </c>
      <c r="F404" s="152" t="s">
        <v>625</v>
      </c>
      <c r="H404" s="153">
        <v>31</v>
      </c>
      <c r="I404" s="154"/>
      <c r="L404" s="149"/>
      <c r="M404" s="155"/>
      <c r="T404" s="156"/>
      <c r="AT404" s="151" t="s">
        <v>147</v>
      </c>
      <c r="AU404" s="151" t="s">
        <v>88</v>
      </c>
      <c r="AV404" s="12" t="s">
        <v>88</v>
      </c>
      <c r="AW404" s="12" t="s">
        <v>33</v>
      </c>
      <c r="AX404" s="12" t="s">
        <v>79</v>
      </c>
      <c r="AY404" s="151" t="s">
        <v>138</v>
      </c>
    </row>
    <row r="405" spans="2:65" s="13" customFormat="1" ht="11.25">
      <c r="B405" s="157"/>
      <c r="D405" s="150" t="s">
        <v>147</v>
      </c>
      <c r="E405" s="158" t="s">
        <v>1</v>
      </c>
      <c r="F405" s="159" t="s">
        <v>148</v>
      </c>
      <c r="H405" s="160">
        <v>31</v>
      </c>
      <c r="I405" s="161"/>
      <c r="L405" s="157"/>
      <c r="M405" s="162"/>
      <c r="T405" s="163"/>
      <c r="AT405" s="158" t="s">
        <v>147</v>
      </c>
      <c r="AU405" s="158" t="s">
        <v>88</v>
      </c>
      <c r="AV405" s="13" t="s">
        <v>149</v>
      </c>
      <c r="AW405" s="13" t="s">
        <v>33</v>
      </c>
      <c r="AX405" s="13" t="s">
        <v>86</v>
      </c>
      <c r="AY405" s="158" t="s">
        <v>138</v>
      </c>
    </row>
    <row r="406" spans="2:65" s="1" customFormat="1" ht="24.2" customHeight="1">
      <c r="B406" s="30"/>
      <c r="C406" s="135" t="s">
        <v>626</v>
      </c>
      <c r="D406" s="135" t="s">
        <v>141</v>
      </c>
      <c r="E406" s="136" t="s">
        <v>627</v>
      </c>
      <c r="F406" s="137" t="s">
        <v>628</v>
      </c>
      <c r="G406" s="138" t="s">
        <v>381</v>
      </c>
      <c r="H406" s="139">
        <v>230</v>
      </c>
      <c r="I406" s="140"/>
      <c r="J406" s="141">
        <f>ROUND(I406*H406,2)</f>
        <v>0</v>
      </c>
      <c r="K406" s="142"/>
      <c r="L406" s="30"/>
      <c r="M406" s="143" t="s">
        <v>1</v>
      </c>
      <c r="N406" s="144" t="s">
        <v>44</v>
      </c>
      <c r="P406" s="145">
        <f>O406*H406</f>
        <v>0</v>
      </c>
      <c r="Q406" s="145">
        <v>0</v>
      </c>
      <c r="R406" s="145">
        <f>Q406*H406</f>
        <v>0</v>
      </c>
      <c r="S406" s="145">
        <v>0</v>
      </c>
      <c r="T406" s="146">
        <f>S406*H406</f>
        <v>0</v>
      </c>
      <c r="AR406" s="147" t="s">
        <v>296</v>
      </c>
      <c r="AT406" s="147" t="s">
        <v>141</v>
      </c>
      <c r="AU406" s="147" t="s">
        <v>88</v>
      </c>
      <c r="AY406" s="15" t="s">
        <v>138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5" t="s">
        <v>86</v>
      </c>
      <c r="BK406" s="148">
        <f>ROUND(I406*H406,2)</f>
        <v>0</v>
      </c>
      <c r="BL406" s="15" t="s">
        <v>296</v>
      </c>
      <c r="BM406" s="147" t="s">
        <v>629</v>
      </c>
    </row>
    <row r="407" spans="2:65" s="12" customFormat="1" ht="11.25">
      <c r="B407" s="149"/>
      <c r="D407" s="150" t="s">
        <v>147</v>
      </c>
      <c r="E407" s="151" t="s">
        <v>1</v>
      </c>
      <c r="F407" s="152" t="s">
        <v>630</v>
      </c>
      <c r="H407" s="153">
        <v>230</v>
      </c>
      <c r="I407" s="154"/>
      <c r="L407" s="149"/>
      <c r="M407" s="155"/>
      <c r="T407" s="156"/>
      <c r="AT407" s="151" t="s">
        <v>147</v>
      </c>
      <c r="AU407" s="151" t="s">
        <v>88</v>
      </c>
      <c r="AV407" s="12" t="s">
        <v>88</v>
      </c>
      <c r="AW407" s="12" t="s">
        <v>33</v>
      </c>
      <c r="AX407" s="12" t="s">
        <v>79</v>
      </c>
      <c r="AY407" s="151" t="s">
        <v>138</v>
      </c>
    </row>
    <row r="408" spans="2:65" s="13" customFormat="1" ht="11.25">
      <c r="B408" s="157"/>
      <c r="D408" s="150" t="s">
        <v>147</v>
      </c>
      <c r="E408" s="158" t="s">
        <v>1</v>
      </c>
      <c r="F408" s="159" t="s">
        <v>148</v>
      </c>
      <c r="H408" s="160">
        <v>230</v>
      </c>
      <c r="I408" s="161"/>
      <c r="L408" s="157"/>
      <c r="M408" s="162"/>
      <c r="T408" s="163"/>
      <c r="AT408" s="158" t="s">
        <v>147</v>
      </c>
      <c r="AU408" s="158" t="s">
        <v>88</v>
      </c>
      <c r="AV408" s="13" t="s">
        <v>149</v>
      </c>
      <c r="AW408" s="13" t="s">
        <v>33</v>
      </c>
      <c r="AX408" s="13" t="s">
        <v>86</v>
      </c>
      <c r="AY408" s="158" t="s">
        <v>138</v>
      </c>
    </row>
    <row r="409" spans="2:65" s="1" customFormat="1" ht="16.5" customHeight="1">
      <c r="B409" s="30"/>
      <c r="C409" s="170" t="s">
        <v>631</v>
      </c>
      <c r="D409" s="170" t="s">
        <v>241</v>
      </c>
      <c r="E409" s="171" t="s">
        <v>632</v>
      </c>
      <c r="F409" s="172" t="s">
        <v>633</v>
      </c>
      <c r="G409" s="173" t="s">
        <v>244</v>
      </c>
      <c r="H409" s="174">
        <v>142.6</v>
      </c>
      <c r="I409" s="175"/>
      <c r="J409" s="176">
        <f>ROUND(I409*H409,2)</f>
        <v>0</v>
      </c>
      <c r="K409" s="177"/>
      <c r="L409" s="178"/>
      <c r="M409" s="179" t="s">
        <v>1</v>
      </c>
      <c r="N409" s="180" t="s">
        <v>44</v>
      </c>
      <c r="P409" s="145">
        <f>O409*H409</f>
        <v>0</v>
      </c>
      <c r="Q409" s="145">
        <v>1E-3</v>
      </c>
      <c r="R409" s="145">
        <f>Q409*H409</f>
        <v>0.1426</v>
      </c>
      <c r="S409" s="145">
        <v>0</v>
      </c>
      <c r="T409" s="146">
        <f>S409*H409</f>
        <v>0</v>
      </c>
      <c r="AR409" s="147" t="s">
        <v>391</v>
      </c>
      <c r="AT409" s="147" t="s">
        <v>241</v>
      </c>
      <c r="AU409" s="147" t="s">
        <v>88</v>
      </c>
      <c r="AY409" s="15" t="s">
        <v>138</v>
      </c>
      <c r="BE409" s="148">
        <f>IF(N409="základní",J409,0)</f>
        <v>0</v>
      </c>
      <c r="BF409" s="148">
        <f>IF(N409="snížená",J409,0)</f>
        <v>0</v>
      </c>
      <c r="BG409" s="148">
        <f>IF(N409="zákl. přenesená",J409,0)</f>
        <v>0</v>
      </c>
      <c r="BH409" s="148">
        <f>IF(N409="sníž. přenesená",J409,0)</f>
        <v>0</v>
      </c>
      <c r="BI409" s="148">
        <f>IF(N409="nulová",J409,0)</f>
        <v>0</v>
      </c>
      <c r="BJ409" s="15" t="s">
        <v>86</v>
      </c>
      <c r="BK409" s="148">
        <f>ROUND(I409*H409,2)</f>
        <v>0</v>
      </c>
      <c r="BL409" s="15" t="s">
        <v>296</v>
      </c>
      <c r="BM409" s="147" t="s">
        <v>634</v>
      </c>
    </row>
    <row r="410" spans="2:65" s="12" customFormat="1" ht="11.25">
      <c r="B410" s="149"/>
      <c r="D410" s="150" t="s">
        <v>147</v>
      </c>
      <c r="E410" s="151" t="s">
        <v>1</v>
      </c>
      <c r="F410" s="152" t="s">
        <v>635</v>
      </c>
      <c r="H410" s="153">
        <v>142.6</v>
      </c>
      <c r="I410" s="154"/>
      <c r="L410" s="149"/>
      <c r="M410" s="155"/>
      <c r="T410" s="156"/>
      <c r="AT410" s="151" t="s">
        <v>147</v>
      </c>
      <c r="AU410" s="151" t="s">
        <v>88</v>
      </c>
      <c r="AV410" s="12" t="s">
        <v>88</v>
      </c>
      <c r="AW410" s="12" t="s">
        <v>33</v>
      </c>
      <c r="AX410" s="12" t="s">
        <v>79</v>
      </c>
      <c r="AY410" s="151" t="s">
        <v>138</v>
      </c>
    </row>
    <row r="411" spans="2:65" s="13" customFormat="1" ht="11.25">
      <c r="B411" s="157"/>
      <c r="D411" s="150" t="s">
        <v>147</v>
      </c>
      <c r="E411" s="158" t="s">
        <v>1</v>
      </c>
      <c r="F411" s="159" t="s">
        <v>148</v>
      </c>
      <c r="H411" s="160">
        <v>142.6</v>
      </c>
      <c r="I411" s="161"/>
      <c r="L411" s="157"/>
      <c r="M411" s="162"/>
      <c r="T411" s="163"/>
      <c r="AT411" s="158" t="s">
        <v>147</v>
      </c>
      <c r="AU411" s="158" t="s">
        <v>88</v>
      </c>
      <c r="AV411" s="13" t="s">
        <v>149</v>
      </c>
      <c r="AW411" s="13" t="s">
        <v>33</v>
      </c>
      <c r="AX411" s="13" t="s">
        <v>86</v>
      </c>
      <c r="AY411" s="158" t="s">
        <v>138</v>
      </c>
    </row>
    <row r="412" spans="2:65" s="1" customFormat="1" ht="16.5" customHeight="1">
      <c r="B412" s="30"/>
      <c r="C412" s="170" t="s">
        <v>636</v>
      </c>
      <c r="D412" s="170" t="s">
        <v>241</v>
      </c>
      <c r="E412" s="171" t="s">
        <v>637</v>
      </c>
      <c r="F412" s="172" t="s">
        <v>638</v>
      </c>
      <c r="G412" s="173" t="s">
        <v>278</v>
      </c>
      <c r="H412" s="174">
        <v>100</v>
      </c>
      <c r="I412" s="175"/>
      <c r="J412" s="176">
        <f>ROUND(I412*H412,2)</f>
        <v>0</v>
      </c>
      <c r="K412" s="177"/>
      <c r="L412" s="178"/>
      <c r="M412" s="179" t="s">
        <v>1</v>
      </c>
      <c r="N412" s="180" t="s">
        <v>44</v>
      </c>
      <c r="P412" s="145">
        <f>O412*H412</f>
        <v>0</v>
      </c>
      <c r="Q412" s="145">
        <v>1E-3</v>
      </c>
      <c r="R412" s="145">
        <f>Q412*H412</f>
        <v>0.1</v>
      </c>
      <c r="S412" s="145">
        <v>0</v>
      </c>
      <c r="T412" s="146">
        <f>S412*H412</f>
        <v>0</v>
      </c>
      <c r="AR412" s="147" t="s">
        <v>391</v>
      </c>
      <c r="AT412" s="147" t="s">
        <v>241</v>
      </c>
      <c r="AU412" s="147" t="s">
        <v>88</v>
      </c>
      <c r="AY412" s="15" t="s">
        <v>138</v>
      </c>
      <c r="BE412" s="148">
        <f>IF(N412="základní",J412,0)</f>
        <v>0</v>
      </c>
      <c r="BF412" s="148">
        <f>IF(N412="snížená",J412,0)</f>
        <v>0</v>
      </c>
      <c r="BG412" s="148">
        <f>IF(N412="zákl. přenesená",J412,0)</f>
        <v>0</v>
      </c>
      <c r="BH412" s="148">
        <f>IF(N412="sníž. přenesená",J412,0)</f>
        <v>0</v>
      </c>
      <c r="BI412" s="148">
        <f>IF(N412="nulová",J412,0)</f>
        <v>0</v>
      </c>
      <c r="BJ412" s="15" t="s">
        <v>86</v>
      </c>
      <c r="BK412" s="148">
        <f>ROUND(I412*H412,2)</f>
        <v>0</v>
      </c>
      <c r="BL412" s="15" t="s">
        <v>296</v>
      </c>
      <c r="BM412" s="147" t="s">
        <v>639</v>
      </c>
    </row>
    <row r="413" spans="2:65" s="12" customFormat="1" ht="11.25">
      <c r="B413" s="149"/>
      <c r="D413" s="150" t="s">
        <v>147</v>
      </c>
      <c r="E413" s="151" t="s">
        <v>1</v>
      </c>
      <c r="F413" s="152" t="s">
        <v>640</v>
      </c>
      <c r="H413" s="153">
        <v>100</v>
      </c>
      <c r="I413" s="154"/>
      <c r="L413" s="149"/>
      <c r="M413" s="155"/>
      <c r="T413" s="156"/>
      <c r="AT413" s="151" t="s">
        <v>147</v>
      </c>
      <c r="AU413" s="151" t="s">
        <v>88</v>
      </c>
      <c r="AV413" s="12" t="s">
        <v>88</v>
      </c>
      <c r="AW413" s="12" t="s">
        <v>33</v>
      </c>
      <c r="AX413" s="12" t="s">
        <v>79</v>
      </c>
      <c r="AY413" s="151" t="s">
        <v>138</v>
      </c>
    </row>
    <row r="414" spans="2:65" s="13" customFormat="1" ht="11.25">
      <c r="B414" s="157"/>
      <c r="D414" s="150" t="s">
        <v>147</v>
      </c>
      <c r="E414" s="158" t="s">
        <v>1</v>
      </c>
      <c r="F414" s="159" t="s">
        <v>148</v>
      </c>
      <c r="H414" s="160">
        <v>100</v>
      </c>
      <c r="I414" s="161"/>
      <c r="L414" s="157"/>
      <c r="M414" s="162"/>
      <c r="T414" s="163"/>
      <c r="AT414" s="158" t="s">
        <v>147</v>
      </c>
      <c r="AU414" s="158" t="s">
        <v>88</v>
      </c>
      <c r="AV414" s="13" t="s">
        <v>149</v>
      </c>
      <c r="AW414" s="13" t="s">
        <v>33</v>
      </c>
      <c r="AX414" s="13" t="s">
        <v>86</v>
      </c>
      <c r="AY414" s="158" t="s">
        <v>138</v>
      </c>
    </row>
    <row r="415" spans="2:65" s="1" customFormat="1" ht="16.5" customHeight="1">
      <c r="B415" s="30"/>
      <c r="C415" s="170" t="s">
        <v>641</v>
      </c>
      <c r="D415" s="170" t="s">
        <v>241</v>
      </c>
      <c r="E415" s="171" t="s">
        <v>642</v>
      </c>
      <c r="F415" s="172" t="s">
        <v>643</v>
      </c>
      <c r="G415" s="173" t="s">
        <v>278</v>
      </c>
      <c r="H415" s="174">
        <v>20</v>
      </c>
      <c r="I415" s="175"/>
      <c r="J415" s="176">
        <f>ROUND(I415*H415,2)</f>
        <v>0</v>
      </c>
      <c r="K415" s="177"/>
      <c r="L415" s="178"/>
      <c r="M415" s="179" t="s">
        <v>1</v>
      </c>
      <c r="N415" s="180" t="s">
        <v>44</v>
      </c>
      <c r="P415" s="145">
        <f>O415*H415</f>
        <v>0</v>
      </c>
      <c r="Q415" s="145">
        <v>1.3999999999999999E-4</v>
      </c>
      <c r="R415" s="145">
        <f>Q415*H415</f>
        <v>2.7999999999999995E-3</v>
      </c>
      <c r="S415" s="145">
        <v>0</v>
      </c>
      <c r="T415" s="146">
        <f>S415*H415</f>
        <v>0</v>
      </c>
      <c r="AR415" s="147" t="s">
        <v>391</v>
      </c>
      <c r="AT415" s="147" t="s">
        <v>241</v>
      </c>
      <c r="AU415" s="147" t="s">
        <v>88</v>
      </c>
      <c r="AY415" s="15" t="s">
        <v>138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5" t="s">
        <v>86</v>
      </c>
      <c r="BK415" s="148">
        <f>ROUND(I415*H415,2)</f>
        <v>0</v>
      </c>
      <c r="BL415" s="15" t="s">
        <v>296</v>
      </c>
      <c r="BM415" s="147" t="s">
        <v>644</v>
      </c>
    </row>
    <row r="416" spans="2:65" s="1" customFormat="1" ht="19.5">
      <c r="B416" s="30"/>
      <c r="D416" s="150" t="s">
        <v>153</v>
      </c>
      <c r="F416" s="164" t="s">
        <v>645</v>
      </c>
      <c r="I416" s="165"/>
      <c r="L416" s="30"/>
      <c r="M416" s="166"/>
      <c r="T416" s="54"/>
      <c r="AT416" s="15" t="s">
        <v>153</v>
      </c>
      <c r="AU416" s="15" t="s">
        <v>88</v>
      </c>
    </row>
    <row r="417" spans="2:65" s="12" customFormat="1" ht="11.25">
      <c r="B417" s="149"/>
      <c r="D417" s="150" t="s">
        <v>147</v>
      </c>
      <c r="E417" s="151" t="s">
        <v>1</v>
      </c>
      <c r="F417" s="152" t="s">
        <v>325</v>
      </c>
      <c r="H417" s="153">
        <v>20</v>
      </c>
      <c r="I417" s="154"/>
      <c r="L417" s="149"/>
      <c r="M417" s="155"/>
      <c r="T417" s="156"/>
      <c r="AT417" s="151" t="s">
        <v>147</v>
      </c>
      <c r="AU417" s="151" t="s">
        <v>88</v>
      </c>
      <c r="AV417" s="12" t="s">
        <v>88</v>
      </c>
      <c r="AW417" s="12" t="s">
        <v>33</v>
      </c>
      <c r="AX417" s="12" t="s">
        <v>79</v>
      </c>
      <c r="AY417" s="151" t="s">
        <v>138</v>
      </c>
    </row>
    <row r="418" spans="2:65" s="13" customFormat="1" ht="11.25">
      <c r="B418" s="157"/>
      <c r="D418" s="150" t="s">
        <v>147</v>
      </c>
      <c r="E418" s="158" t="s">
        <v>1</v>
      </c>
      <c r="F418" s="159" t="s">
        <v>148</v>
      </c>
      <c r="H418" s="160">
        <v>20</v>
      </c>
      <c r="I418" s="161"/>
      <c r="L418" s="157"/>
      <c r="M418" s="162"/>
      <c r="T418" s="163"/>
      <c r="AT418" s="158" t="s">
        <v>147</v>
      </c>
      <c r="AU418" s="158" t="s">
        <v>88</v>
      </c>
      <c r="AV418" s="13" t="s">
        <v>149</v>
      </c>
      <c r="AW418" s="13" t="s">
        <v>33</v>
      </c>
      <c r="AX418" s="13" t="s">
        <v>86</v>
      </c>
      <c r="AY418" s="158" t="s">
        <v>138</v>
      </c>
    </row>
    <row r="419" spans="2:65" s="1" customFormat="1" ht="16.5" customHeight="1">
      <c r="B419" s="30"/>
      <c r="C419" s="135" t="s">
        <v>646</v>
      </c>
      <c r="D419" s="135" t="s">
        <v>141</v>
      </c>
      <c r="E419" s="136" t="s">
        <v>647</v>
      </c>
      <c r="F419" s="137" t="s">
        <v>648</v>
      </c>
      <c r="G419" s="138" t="s">
        <v>278</v>
      </c>
      <c r="H419" s="139">
        <v>206</v>
      </c>
      <c r="I419" s="140"/>
      <c r="J419" s="141">
        <f>ROUND(I419*H419,2)</f>
        <v>0</v>
      </c>
      <c r="K419" s="142"/>
      <c r="L419" s="30"/>
      <c r="M419" s="143" t="s">
        <v>1</v>
      </c>
      <c r="N419" s="144" t="s">
        <v>44</v>
      </c>
      <c r="P419" s="145">
        <f>O419*H419</f>
        <v>0</v>
      </c>
      <c r="Q419" s="145">
        <v>0</v>
      </c>
      <c r="R419" s="145">
        <f>Q419*H419</f>
        <v>0</v>
      </c>
      <c r="S419" s="145">
        <v>0</v>
      </c>
      <c r="T419" s="146">
        <f>S419*H419</f>
        <v>0</v>
      </c>
      <c r="AR419" s="147" t="s">
        <v>296</v>
      </c>
      <c r="AT419" s="147" t="s">
        <v>141</v>
      </c>
      <c r="AU419" s="147" t="s">
        <v>88</v>
      </c>
      <c r="AY419" s="15" t="s">
        <v>138</v>
      </c>
      <c r="BE419" s="148">
        <f>IF(N419="základní",J419,0)</f>
        <v>0</v>
      </c>
      <c r="BF419" s="148">
        <f>IF(N419="snížená",J419,0)</f>
        <v>0</v>
      </c>
      <c r="BG419" s="148">
        <f>IF(N419="zákl. přenesená",J419,0)</f>
        <v>0</v>
      </c>
      <c r="BH419" s="148">
        <f>IF(N419="sníž. přenesená",J419,0)</f>
        <v>0</v>
      </c>
      <c r="BI419" s="148">
        <f>IF(N419="nulová",J419,0)</f>
        <v>0</v>
      </c>
      <c r="BJ419" s="15" t="s">
        <v>86</v>
      </c>
      <c r="BK419" s="148">
        <f>ROUND(I419*H419,2)</f>
        <v>0</v>
      </c>
      <c r="BL419" s="15" t="s">
        <v>296</v>
      </c>
      <c r="BM419" s="147" t="s">
        <v>649</v>
      </c>
    </row>
    <row r="420" spans="2:65" s="12" customFormat="1" ht="11.25">
      <c r="B420" s="149"/>
      <c r="D420" s="150" t="s">
        <v>147</v>
      </c>
      <c r="E420" s="151" t="s">
        <v>1</v>
      </c>
      <c r="F420" s="152" t="s">
        <v>650</v>
      </c>
      <c r="H420" s="153">
        <v>206</v>
      </c>
      <c r="I420" s="154"/>
      <c r="L420" s="149"/>
      <c r="M420" s="155"/>
      <c r="T420" s="156"/>
      <c r="AT420" s="151" t="s">
        <v>147</v>
      </c>
      <c r="AU420" s="151" t="s">
        <v>88</v>
      </c>
      <c r="AV420" s="12" t="s">
        <v>88</v>
      </c>
      <c r="AW420" s="12" t="s">
        <v>33</v>
      </c>
      <c r="AX420" s="12" t="s">
        <v>79</v>
      </c>
      <c r="AY420" s="151" t="s">
        <v>138</v>
      </c>
    </row>
    <row r="421" spans="2:65" s="13" customFormat="1" ht="11.25">
      <c r="B421" s="157"/>
      <c r="D421" s="150" t="s">
        <v>147</v>
      </c>
      <c r="E421" s="158" t="s">
        <v>1</v>
      </c>
      <c r="F421" s="159" t="s">
        <v>148</v>
      </c>
      <c r="H421" s="160">
        <v>206</v>
      </c>
      <c r="I421" s="161"/>
      <c r="L421" s="157"/>
      <c r="M421" s="162"/>
      <c r="T421" s="163"/>
      <c r="AT421" s="158" t="s">
        <v>147</v>
      </c>
      <c r="AU421" s="158" t="s">
        <v>88</v>
      </c>
      <c r="AV421" s="13" t="s">
        <v>149</v>
      </c>
      <c r="AW421" s="13" t="s">
        <v>33</v>
      </c>
      <c r="AX421" s="13" t="s">
        <v>86</v>
      </c>
      <c r="AY421" s="158" t="s">
        <v>138</v>
      </c>
    </row>
    <row r="422" spans="2:65" s="1" customFormat="1" ht="16.5" customHeight="1">
      <c r="B422" s="30"/>
      <c r="C422" s="170" t="s">
        <v>651</v>
      </c>
      <c r="D422" s="170" t="s">
        <v>241</v>
      </c>
      <c r="E422" s="171" t="s">
        <v>652</v>
      </c>
      <c r="F422" s="172" t="s">
        <v>653</v>
      </c>
      <c r="G422" s="173" t="s">
        <v>278</v>
      </c>
      <c r="H422" s="174">
        <v>206</v>
      </c>
      <c r="I422" s="175"/>
      <c r="J422" s="176">
        <f>ROUND(I422*H422,2)</f>
        <v>0</v>
      </c>
      <c r="K422" s="177"/>
      <c r="L422" s="178"/>
      <c r="M422" s="179" t="s">
        <v>1</v>
      </c>
      <c r="N422" s="180" t="s">
        <v>44</v>
      </c>
      <c r="P422" s="145">
        <f>O422*H422</f>
        <v>0</v>
      </c>
      <c r="Q422" s="145">
        <v>1.2999999999999999E-4</v>
      </c>
      <c r="R422" s="145">
        <f>Q422*H422</f>
        <v>2.6779999999999998E-2</v>
      </c>
      <c r="S422" s="145">
        <v>0</v>
      </c>
      <c r="T422" s="146">
        <f>S422*H422</f>
        <v>0</v>
      </c>
      <c r="AR422" s="147" t="s">
        <v>391</v>
      </c>
      <c r="AT422" s="147" t="s">
        <v>241</v>
      </c>
      <c r="AU422" s="147" t="s">
        <v>88</v>
      </c>
      <c r="AY422" s="15" t="s">
        <v>138</v>
      </c>
      <c r="BE422" s="148">
        <f>IF(N422="základní",J422,0)</f>
        <v>0</v>
      </c>
      <c r="BF422" s="148">
        <f>IF(N422="snížená",J422,0)</f>
        <v>0</v>
      </c>
      <c r="BG422" s="148">
        <f>IF(N422="zákl. přenesená",J422,0)</f>
        <v>0</v>
      </c>
      <c r="BH422" s="148">
        <f>IF(N422="sníž. přenesená",J422,0)</f>
        <v>0</v>
      </c>
      <c r="BI422" s="148">
        <f>IF(N422="nulová",J422,0)</f>
        <v>0</v>
      </c>
      <c r="BJ422" s="15" t="s">
        <v>86</v>
      </c>
      <c r="BK422" s="148">
        <f>ROUND(I422*H422,2)</f>
        <v>0</v>
      </c>
      <c r="BL422" s="15" t="s">
        <v>296</v>
      </c>
      <c r="BM422" s="147" t="s">
        <v>654</v>
      </c>
    </row>
    <row r="423" spans="2:65" s="12" customFormat="1" ht="11.25">
      <c r="B423" s="149"/>
      <c r="D423" s="150" t="s">
        <v>147</v>
      </c>
      <c r="E423" s="151" t="s">
        <v>1</v>
      </c>
      <c r="F423" s="152" t="s">
        <v>650</v>
      </c>
      <c r="H423" s="153">
        <v>206</v>
      </c>
      <c r="I423" s="154"/>
      <c r="L423" s="149"/>
      <c r="M423" s="155"/>
      <c r="T423" s="156"/>
      <c r="AT423" s="151" t="s">
        <v>147</v>
      </c>
      <c r="AU423" s="151" t="s">
        <v>88</v>
      </c>
      <c r="AV423" s="12" t="s">
        <v>88</v>
      </c>
      <c r="AW423" s="12" t="s">
        <v>33</v>
      </c>
      <c r="AX423" s="12" t="s">
        <v>79</v>
      </c>
      <c r="AY423" s="151" t="s">
        <v>138</v>
      </c>
    </row>
    <row r="424" spans="2:65" s="13" customFormat="1" ht="11.25">
      <c r="B424" s="157"/>
      <c r="D424" s="150" t="s">
        <v>147</v>
      </c>
      <c r="E424" s="158" t="s">
        <v>1</v>
      </c>
      <c r="F424" s="159" t="s">
        <v>148</v>
      </c>
      <c r="H424" s="160">
        <v>206</v>
      </c>
      <c r="I424" s="161"/>
      <c r="L424" s="157"/>
      <c r="M424" s="162"/>
      <c r="T424" s="163"/>
      <c r="AT424" s="158" t="s">
        <v>147</v>
      </c>
      <c r="AU424" s="158" t="s">
        <v>88</v>
      </c>
      <c r="AV424" s="13" t="s">
        <v>149</v>
      </c>
      <c r="AW424" s="13" t="s">
        <v>33</v>
      </c>
      <c r="AX424" s="13" t="s">
        <v>86</v>
      </c>
      <c r="AY424" s="158" t="s">
        <v>138</v>
      </c>
    </row>
    <row r="425" spans="2:65" s="1" customFormat="1" ht="24.2" customHeight="1">
      <c r="B425" s="30"/>
      <c r="C425" s="135" t="s">
        <v>655</v>
      </c>
      <c r="D425" s="135" t="s">
        <v>141</v>
      </c>
      <c r="E425" s="136" t="s">
        <v>656</v>
      </c>
      <c r="F425" s="137" t="s">
        <v>657</v>
      </c>
      <c r="G425" s="138" t="s">
        <v>381</v>
      </c>
      <c r="H425" s="139">
        <v>28</v>
      </c>
      <c r="I425" s="140"/>
      <c r="J425" s="141">
        <f>ROUND(I425*H425,2)</f>
        <v>0</v>
      </c>
      <c r="K425" s="142"/>
      <c r="L425" s="30"/>
      <c r="M425" s="143" t="s">
        <v>1</v>
      </c>
      <c r="N425" s="144" t="s">
        <v>44</v>
      </c>
      <c r="P425" s="145">
        <f>O425*H425</f>
        <v>0</v>
      </c>
      <c r="Q425" s="145">
        <v>0</v>
      </c>
      <c r="R425" s="145">
        <f>Q425*H425</f>
        <v>0</v>
      </c>
      <c r="S425" s="145">
        <v>6.2E-4</v>
      </c>
      <c r="T425" s="146">
        <f>S425*H425</f>
        <v>1.736E-2</v>
      </c>
      <c r="AR425" s="147" t="s">
        <v>296</v>
      </c>
      <c r="AT425" s="147" t="s">
        <v>141</v>
      </c>
      <c r="AU425" s="147" t="s">
        <v>88</v>
      </c>
      <c r="AY425" s="15" t="s">
        <v>138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5" t="s">
        <v>86</v>
      </c>
      <c r="BK425" s="148">
        <f>ROUND(I425*H425,2)</f>
        <v>0</v>
      </c>
      <c r="BL425" s="15" t="s">
        <v>296</v>
      </c>
      <c r="BM425" s="147" t="s">
        <v>658</v>
      </c>
    </row>
    <row r="426" spans="2:65" s="12" customFormat="1" ht="11.25">
      <c r="B426" s="149"/>
      <c r="D426" s="150" t="s">
        <v>147</v>
      </c>
      <c r="E426" s="151" t="s">
        <v>1</v>
      </c>
      <c r="F426" s="152" t="s">
        <v>659</v>
      </c>
      <c r="H426" s="153">
        <v>28</v>
      </c>
      <c r="I426" s="154"/>
      <c r="L426" s="149"/>
      <c r="M426" s="155"/>
      <c r="T426" s="156"/>
      <c r="AT426" s="151" t="s">
        <v>147</v>
      </c>
      <c r="AU426" s="151" t="s">
        <v>88</v>
      </c>
      <c r="AV426" s="12" t="s">
        <v>88</v>
      </c>
      <c r="AW426" s="12" t="s">
        <v>33</v>
      </c>
      <c r="AX426" s="12" t="s">
        <v>79</v>
      </c>
      <c r="AY426" s="151" t="s">
        <v>138</v>
      </c>
    </row>
    <row r="427" spans="2:65" s="13" customFormat="1" ht="11.25">
      <c r="B427" s="157"/>
      <c r="D427" s="150" t="s">
        <v>147</v>
      </c>
      <c r="E427" s="158" t="s">
        <v>1</v>
      </c>
      <c r="F427" s="159" t="s">
        <v>148</v>
      </c>
      <c r="H427" s="160">
        <v>28</v>
      </c>
      <c r="I427" s="161"/>
      <c r="L427" s="157"/>
      <c r="M427" s="162"/>
      <c r="T427" s="163"/>
      <c r="AT427" s="158" t="s">
        <v>147</v>
      </c>
      <c r="AU427" s="158" t="s">
        <v>88</v>
      </c>
      <c r="AV427" s="13" t="s">
        <v>149</v>
      </c>
      <c r="AW427" s="13" t="s">
        <v>33</v>
      </c>
      <c r="AX427" s="13" t="s">
        <v>86</v>
      </c>
      <c r="AY427" s="158" t="s">
        <v>138</v>
      </c>
    </row>
    <row r="428" spans="2:65" s="1" customFormat="1" ht="24.2" customHeight="1">
      <c r="B428" s="30"/>
      <c r="C428" s="135" t="s">
        <v>660</v>
      </c>
      <c r="D428" s="135" t="s">
        <v>141</v>
      </c>
      <c r="E428" s="136" t="s">
        <v>661</v>
      </c>
      <c r="F428" s="137" t="s">
        <v>662</v>
      </c>
      <c r="G428" s="138" t="s">
        <v>381</v>
      </c>
      <c r="H428" s="139">
        <v>210</v>
      </c>
      <c r="I428" s="140"/>
      <c r="J428" s="141">
        <f>ROUND(I428*H428,2)</f>
        <v>0</v>
      </c>
      <c r="K428" s="142"/>
      <c r="L428" s="30"/>
      <c r="M428" s="143" t="s">
        <v>1</v>
      </c>
      <c r="N428" s="144" t="s">
        <v>44</v>
      </c>
      <c r="P428" s="145">
        <f>O428*H428</f>
        <v>0</v>
      </c>
      <c r="Q428" s="145">
        <v>0</v>
      </c>
      <c r="R428" s="145">
        <f>Q428*H428</f>
        <v>0</v>
      </c>
      <c r="S428" s="145">
        <v>6.2E-4</v>
      </c>
      <c r="T428" s="146">
        <f>S428*H428</f>
        <v>0.13020000000000001</v>
      </c>
      <c r="AR428" s="147" t="s">
        <v>296</v>
      </c>
      <c r="AT428" s="147" t="s">
        <v>141</v>
      </c>
      <c r="AU428" s="147" t="s">
        <v>88</v>
      </c>
      <c r="AY428" s="15" t="s">
        <v>138</v>
      </c>
      <c r="BE428" s="148">
        <f>IF(N428="základní",J428,0)</f>
        <v>0</v>
      </c>
      <c r="BF428" s="148">
        <f>IF(N428="snížená",J428,0)</f>
        <v>0</v>
      </c>
      <c r="BG428" s="148">
        <f>IF(N428="zákl. přenesená",J428,0)</f>
        <v>0</v>
      </c>
      <c r="BH428" s="148">
        <f>IF(N428="sníž. přenesená",J428,0)</f>
        <v>0</v>
      </c>
      <c r="BI428" s="148">
        <f>IF(N428="nulová",J428,0)</f>
        <v>0</v>
      </c>
      <c r="BJ428" s="15" t="s">
        <v>86</v>
      </c>
      <c r="BK428" s="148">
        <f>ROUND(I428*H428,2)</f>
        <v>0</v>
      </c>
      <c r="BL428" s="15" t="s">
        <v>296</v>
      </c>
      <c r="BM428" s="147" t="s">
        <v>663</v>
      </c>
    </row>
    <row r="429" spans="2:65" s="12" customFormat="1" ht="11.25">
      <c r="B429" s="149"/>
      <c r="D429" s="150" t="s">
        <v>147</v>
      </c>
      <c r="E429" s="151" t="s">
        <v>1</v>
      </c>
      <c r="F429" s="152" t="s">
        <v>664</v>
      </c>
      <c r="H429" s="153">
        <v>210</v>
      </c>
      <c r="I429" s="154"/>
      <c r="L429" s="149"/>
      <c r="M429" s="155"/>
      <c r="T429" s="156"/>
      <c r="AT429" s="151" t="s">
        <v>147</v>
      </c>
      <c r="AU429" s="151" t="s">
        <v>88</v>
      </c>
      <c r="AV429" s="12" t="s">
        <v>88</v>
      </c>
      <c r="AW429" s="12" t="s">
        <v>33</v>
      </c>
      <c r="AX429" s="12" t="s">
        <v>79</v>
      </c>
      <c r="AY429" s="151" t="s">
        <v>138</v>
      </c>
    </row>
    <row r="430" spans="2:65" s="13" customFormat="1" ht="11.25">
      <c r="B430" s="157"/>
      <c r="D430" s="150" t="s">
        <v>147</v>
      </c>
      <c r="E430" s="158" t="s">
        <v>1</v>
      </c>
      <c r="F430" s="159" t="s">
        <v>148</v>
      </c>
      <c r="H430" s="160">
        <v>210</v>
      </c>
      <c r="I430" s="161"/>
      <c r="L430" s="157"/>
      <c r="M430" s="162"/>
      <c r="T430" s="163"/>
      <c r="AT430" s="158" t="s">
        <v>147</v>
      </c>
      <c r="AU430" s="158" t="s">
        <v>88</v>
      </c>
      <c r="AV430" s="13" t="s">
        <v>149</v>
      </c>
      <c r="AW430" s="13" t="s">
        <v>33</v>
      </c>
      <c r="AX430" s="13" t="s">
        <v>86</v>
      </c>
      <c r="AY430" s="158" t="s">
        <v>138</v>
      </c>
    </row>
    <row r="431" spans="2:65" s="1" customFormat="1" ht="16.5" customHeight="1">
      <c r="B431" s="30"/>
      <c r="C431" s="135" t="s">
        <v>665</v>
      </c>
      <c r="D431" s="135" t="s">
        <v>141</v>
      </c>
      <c r="E431" s="136" t="s">
        <v>666</v>
      </c>
      <c r="F431" s="137" t="s">
        <v>667</v>
      </c>
      <c r="G431" s="138" t="s">
        <v>278</v>
      </c>
      <c r="H431" s="139">
        <v>190</v>
      </c>
      <c r="I431" s="140"/>
      <c r="J431" s="141">
        <f>ROUND(I431*H431,2)</f>
        <v>0</v>
      </c>
      <c r="K431" s="142"/>
      <c r="L431" s="30"/>
      <c r="M431" s="143" t="s">
        <v>1</v>
      </c>
      <c r="N431" s="144" t="s">
        <v>44</v>
      </c>
      <c r="P431" s="145">
        <f>O431*H431</f>
        <v>0</v>
      </c>
      <c r="Q431" s="145">
        <v>0</v>
      </c>
      <c r="R431" s="145">
        <f>Q431*H431</f>
        <v>0</v>
      </c>
      <c r="S431" s="145">
        <v>2.5000000000000001E-4</v>
      </c>
      <c r="T431" s="146">
        <f>S431*H431</f>
        <v>4.7500000000000001E-2</v>
      </c>
      <c r="AR431" s="147" t="s">
        <v>296</v>
      </c>
      <c r="AT431" s="147" t="s">
        <v>141</v>
      </c>
      <c r="AU431" s="147" t="s">
        <v>88</v>
      </c>
      <c r="AY431" s="15" t="s">
        <v>138</v>
      </c>
      <c r="BE431" s="148">
        <f>IF(N431="základní",J431,0)</f>
        <v>0</v>
      </c>
      <c r="BF431" s="148">
        <f>IF(N431="snížená",J431,0)</f>
        <v>0</v>
      </c>
      <c r="BG431" s="148">
        <f>IF(N431="zákl. přenesená",J431,0)</f>
        <v>0</v>
      </c>
      <c r="BH431" s="148">
        <f>IF(N431="sníž. přenesená",J431,0)</f>
        <v>0</v>
      </c>
      <c r="BI431" s="148">
        <f>IF(N431="nulová",J431,0)</f>
        <v>0</v>
      </c>
      <c r="BJ431" s="15" t="s">
        <v>86</v>
      </c>
      <c r="BK431" s="148">
        <f>ROUND(I431*H431,2)</f>
        <v>0</v>
      </c>
      <c r="BL431" s="15" t="s">
        <v>296</v>
      </c>
      <c r="BM431" s="147" t="s">
        <v>668</v>
      </c>
    </row>
    <row r="432" spans="2:65" s="1" customFormat="1" ht="19.5">
      <c r="B432" s="30"/>
      <c r="D432" s="150" t="s">
        <v>153</v>
      </c>
      <c r="F432" s="164" t="s">
        <v>669</v>
      </c>
      <c r="I432" s="165"/>
      <c r="L432" s="30"/>
      <c r="M432" s="166"/>
      <c r="T432" s="54"/>
      <c r="AT432" s="15" t="s">
        <v>153</v>
      </c>
      <c r="AU432" s="15" t="s">
        <v>88</v>
      </c>
    </row>
    <row r="433" spans="2:65" s="12" customFormat="1" ht="11.25">
      <c r="B433" s="149"/>
      <c r="D433" s="150" t="s">
        <v>147</v>
      </c>
      <c r="E433" s="151" t="s">
        <v>1</v>
      </c>
      <c r="F433" s="152" t="s">
        <v>240</v>
      </c>
      <c r="H433" s="153">
        <v>190</v>
      </c>
      <c r="I433" s="154"/>
      <c r="L433" s="149"/>
      <c r="M433" s="155"/>
      <c r="T433" s="156"/>
      <c r="AT433" s="151" t="s">
        <v>147</v>
      </c>
      <c r="AU433" s="151" t="s">
        <v>88</v>
      </c>
      <c r="AV433" s="12" t="s">
        <v>88</v>
      </c>
      <c r="AW433" s="12" t="s">
        <v>33</v>
      </c>
      <c r="AX433" s="12" t="s">
        <v>79</v>
      </c>
      <c r="AY433" s="151" t="s">
        <v>138</v>
      </c>
    </row>
    <row r="434" spans="2:65" s="13" customFormat="1" ht="11.25">
      <c r="B434" s="157"/>
      <c r="D434" s="150" t="s">
        <v>147</v>
      </c>
      <c r="E434" s="158" t="s">
        <v>1</v>
      </c>
      <c r="F434" s="159" t="s">
        <v>148</v>
      </c>
      <c r="H434" s="160">
        <v>190</v>
      </c>
      <c r="I434" s="161"/>
      <c r="L434" s="157"/>
      <c r="M434" s="162"/>
      <c r="T434" s="163"/>
      <c r="AT434" s="158" t="s">
        <v>147</v>
      </c>
      <c r="AU434" s="158" t="s">
        <v>88</v>
      </c>
      <c r="AV434" s="13" t="s">
        <v>149</v>
      </c>
      <c r="AW434" s="13" t="s">
        <v>33</v>
      </c>
      <c r="AX434" s="13" t="s">
        <v>86</v>
      </c>
      <c r="AY434" s="158" t="s">
        <v>138</v>
      </c>
    </row>
    <row r="435" spans="2:65" s="1" customFormat="1" ht="24.2" customHeight="1">
      <c r="B435" s="30"/>
      <c r="C435" s="135" t="s">
        <v>670</v>
      </c>
      <c r="D435" s="135" t="s">
        <v>141</v>
      </c>
      <c r="E435" s="136" t="s">
        <v>671</v>
      </c>
      <c r="F435" s="137" t="s">
        <v>672</v>
      </c>
      <c r="G435" s="138" t="s">
        <v>278</v>
      </c>
      <c r="H435" s="139">
        <v>90</v>
      </c>
      <c r="I435" s="140"/>
      <c r="J435" s="141">
        <f>ROUND(I435*H435,2)</f>
        <v>0</v>
      </c>
      <c r="K435" s="142"/>
      <c r="L435" s="30"/>
      <c r="M435" s="143" t="s">
        <v>1</v>
      </c>
      <c r="N435" s="144" t="s">
        <v>44</v>
      </c>
      <c r="P435" s="145">
        <f>O435*H435</f>
        <v>0</v>
      </c>
      <c r="Q435" s="145">
        <v>0</v>
      </c>
      <c r="R435" s="145">
        <f>Q435*H435</f>
        <v>0</v>
      </c>
      <c r="S435" s="145">
        <v>2.7999999999999998E-4</v>
      </c>
      <c r="T435" s="146">
        <f>S435*H435</f>
        <v>2.5199999999999997E-2</v>
      </c>
      <c r="AR435" s="147" t="s">
        <v>296</v>
      </c>
      <c r="AT435" s="147" t="s">
        <v>141</v>
      </c>
      <c r="AU435" s="147" t="s">
        <v>88</v>
      </c>
      <c r="AY435" s="15" t="s">
        <v>138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5" t="s">
        <v>86</v>
      </c>
      <c r="BK435" s="148">
        <f>ROUND(I435*H435,2)</f>
        <v>0</v>
      </c>
      <c r="BL435" s="15" t="s">
        <v>296</v>
      </c>
      <c r="BM435" s="147" t="s">
        <v>673</v>
      </c>
    </row>
    <row r="436" spans="2:65" s="1" customFormat="1" ht="19.5">
      <c r="B436" s="30"/>
      <c r="D436" s="150" t="s">
        <v>153</v>
      </c>
      <c r="F436" s="164" t="s">
        <v>674</v>
      </c>
      <c r="I436" s="165"/>
      <c r="L436" s="30"/>
      <c r="M436" s="166"/>
      <c r="T436" s="54"/>
      <c r="AT436" s="15" t="s">
        <v>153</v>
      </c>
      <c r="AU436" s="15" t="s">
        <v>88</v>
      </c>
    </row>
    <row r="437" spans="2:65" s="12" customFormat="1" ht="11.25">
      <c r="B437" s="149"/>
      <c r="D437" s="150" t="s">
        <v>147</v>
      </c>
      <c r="E437" s="151" t="s">
        <v>1</v>
      </c>
      <c r="F437" s="152" t="s">
        <v>675</v>
      </c>
      <c r="H437" s="153">
        <v>90</v>
      </c>
      <c r="I437" s="154"/>
      <c r="L437" s="149"/>
      <c r="M437" s="155"/>
      <c r="T437" s="156"/>
      <c r="AT437" s="151" t="s">
        <v>147</v>
      </c>
      <c r="AU437" s="151" t="s">
        <v>88</v>
      </c>
      <c r="AV437" s="12" t="s">
        <v>88</v>
      </c>
      <c r="AW437" s="12" t="s">
        <v>33</v>
      </c>
      <c r="AX437" s="12" t="s">
        <v>79</v>
      </c>
      <c r="AY437" s="151" t="s">
        <v>138</v>
      </c>
    </row>
    <row r="438" spans="2:65" s="13" customFormat="1" ht="11.25">
      <c r="B438" s="157"/>
      <c r="D438" s="150" t="s">
        <v>147</v>
      </c>
      <c r="E438" s="158" t="s">
        <v>1</v>
      </c>
      <c r="F438" s="159" t="s">
        <v>148</v>
      </c>
      <c r="H438" s="160">
        <v>90</v>
      </c>
      <c r="I438" s="161"/>
      <c r="L438" s="157"/>
      <c r="M438" s="162"/>
      <c r="T438" s="163"/>
      <c r="AT438" s="158" t="s">
        <v>147</v>
      </c>
      <c r="AU438" s="158" t="s">
        <v>88</v>
      </c>
      <c r="AV438" s="13" t="s">
        <v>149</v>
      </c>
      <c r="AW438" s="13" t="s">
        <v>33</v>
      </c>
      <c r="AX438" s="13" t="s">
        <v>86</v>
      </c>
      <c r="AY438" s="158" t="s">
        <v>138</v>
      </c>
    </row>
    <row r="439" spans="2:65" s="1" customFormat="1" ht="24.2" customHeight="1">
      <c r="B439" s="30"/>
      <c r="C439" s="135" t="s">
        <v>676</v>
      </c>
      <c r="D439" s="135" t="s">
        <v>141</v>
      </c>
      <c r="E439" s="136" t="s">
        <v>677</v>
      </c>
      <c r="F439" s="137" t="s">
        <v>678</v>
      </c>
      <c r="G439" s="138" t="s">
        <v>278</v>
      </c>
      <c r="H439" s="139">
        <v>180</v>
      </c>
      <c r="I439" s="140"/>
      <c r="J439" s="141">
        <f>ROUND(I439*H439,2)</f>
        <v>0</v>
      </c>
      <c r="K439" s="142"/>
      <c r="L439" s="30"/>
      <c r="M439" s="143" t="s">
        <v>1</v>
      </c>
      <c r="N439" s="144" t="s">
        <v>44</v>
      </c>
      <c r="P439" s="145">
        <f>O439*H439</f>
        <v>0</v>
      </c>
      <c r="Q439" s="145">
        <v>0</v>
      </c>
      <c r="R439" s="145">
        <f>Q439*H439</f>
        <v>0</v>
      </c>
      <c r="S439" s="145">
        <v>2.1000000000000001E-4</v>
      </c>
      <c r="T439" s="146">
        <f>S439*H439</f>
        <v>3.78E-2</v>
      </c>
      <c r="AR439" s="147" t="s">
        <v>296</v>
      </c>
      <c r="AT439" s="147" t="s">
        <v>141</v>
      </c>
      <c r="AU439" s="147" t="s">
        <v>88</v>
      </c>
      <c r="AY439" s="15" t="s">
        <v>138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5" t="s">
        <v>86</v>
      </c>
      <c r="BK439" s="148">
        <f>ROUND(I439*H439,2)</f>
        <v>0</v>
      </c>
      <c r="BL439" s="15" t="s">
        <v>296</v>
      </c>
      <c r="BM439" s="147" t="s">
        <v>679</v>
      </c>
    </row>
    <row r="440" spans="2:65" s="1" customFormat="1" ht="19.5">
      <c r="B440" s="30"/>
      <c r="D440" s="150" t="s">
        <v>153</v>
      </c>
      <c r="F440" s="164" t="s">
        <v>680</v>
      </c>
      <c r="I440" s="165"/>
      <c r="L440" s="30"/>
      <c r="M440" s="166"/>
      <c r="T440" s="54"/>
      <c r="AT440" s="15" t="s">
        <v>153</v>
      </c>
      <c r="AU440" s="15" t="s">
        <v>88</v>
      </c>
    </row>
    <row r="441" spans="2:65" s="12" customFormat="1" ht="11.25">
      <c r="B441" s="149"/>
      <c r="D441" s="150" t="s">
        <v>147</v>
      </c>
      <c r="E441" s="151" t="s">
        <v>1</v>
      </c>
      <c r="F441" s="152" t="s">
        <v>681</v>
      </c>
      <c r="H441" s="153">
        <v>180</v>
      </c>
      <c r="I441" s="154"/>
      <c r="L441" s="149"/>
      <c r="M441" s="155"/>
      <c r="T441" s="156"/>
      <c r="AT441" s="151" t="s">
        <v>147</v>
      </c>
      <c r="AU441" s="151" t="s">
        <v>88</v>
      </c>
      <c r="AV441" s="12" t="s">
        <v>88</v>
      </c>
      <c r="AW441" s="12" t="s">
        <v>33</v>
      </c>
      <c r="AX441" s="12" t="s">
        <v>79</v>
      </c>
      <c r="AY441" s="151" t="s">
        <v>138</v>
      </c>
    </row>
    <row r="442" spans="2:65" s="13" customFormat="1" ht="11.25">
      <c r="B442" s="157"/>
      <c r="D442" s="150" t="s">
        <v>147</v>
      </c>
      <c r="E442" s="158" t="s">
        <v>1</v>
      </c>
      <c r="F442" s="159" t="s">
        <v>148</v>
      </c>
      <c r="H442" s="160">
        <v>180</v>
      </c>
      <c r="I442" s="161"/>
      <c r="L442" s="157"/>
      <c r="M442" s="162"/>
      <c r="T442" s="163"/>
      <c r="AT442" s="158" t="s">
        <v>147</v>
      </c>
      <c r="AU442" s="158" t="s">
        <v>88</v>
      </c>
      <c r="AV442" s="13" t="s">
        <v>149</v>
      </c>
      <c r="AW442" s="13" t="s">
        <v>33</v>
      </c>
      <c r="AX442" s="13" t="s">
        <v>86</v>
      </c>
      <c r="AY442" s="158" t="s">
        <v>138</v>
      </c>
    </row>
    <row r="443" spans="2:65" s="1" customFormat="1" ht="21.75" customHeight="1">
      <c r="B443" s="30"/>
      <c r="C443" s="135" t="s">
        <v>682</v>
      </c>
      <c r="D443" s="135" t="s">
        <v>141</v>
      </c>
      <c r="E443" s="136" t="s">
        <v>683</v>
      </c>
      <c r="F443" s="137" t="s">
        <v>684</v>
      </c>
      <c r="G443" s="138" t="s">
        <v>278</v>
      </c>
      <c r="H443" s="139">
        <v>4</v>
      </c>
      <c r="I443" s="140"/>
      <c r="J443" s="141">
        <f>ROUND(I443*H443,2)</f>
        <v>0</v>
      </c>
      <c r="K443" s="142"/>
      <c r="L443" s="30"/>
      <c r="M443" s="143" t="s">
        <v>1</v>
      </c>
      <c r="N443" s="144" t="s">
        <v>44</v>
      </c>
      <c r="P443" s="145">
        <f>O443*H443</f>
        <v>0</v>
      </c>
      <c r="Q443" s="145">
        <v>0</v>
      </c>
      <c r="R443" s="145">
        <f>Q443*H443</f>
        <v>0</v>
      </c>
      <c r="S443" s="145">
        <v>0</v>
      </c>
      <c r="T443" s="146">
        <f>S443*H443</f>
        <v>0</v>
      </c>
      <c r="AR443" s="147" t="s">
        <v>296</v>
      </c>
      <c r="AT443" s="147" t="s">
        <v>141</v>
      </c>
      <c r="AU443" s="147" t="s">
        <v>88</v>
      </c>
      <c r="AY443" s="15" t="s">
        <v>138</v>
      </c>
      <c r="BE443" s="148">
        <f>IF(N443="základní",J443,0)</f>
        <v>0</v>
      </c>
      <c r="BF443" s="148">
        <f>IF(N443="snížená",J443,0)</f>
        <v>0</v>
      </c>
      <c r="BG443" s="148">
        <f>IF(N443="zákl. přenesená",J443,0)</f>
        <v>0</v>
      </c>
      <c r="BH443" s="148">
        <f>IF(N443="sníž. přenesená",J443,0)</f>
        <v>0</v>
      </c>
      <c r="BI443" s="148">
        <f>IF(N443="nulová",J443,0)</f>
        <v>0</v>
      </c>
      <c r="BJ443" s="15" t="s">
        <v>86</v>
      </c>
      <c r="BK443" s="148">
        <f>ROUND(I443*H443,2)</f>
        <v>0</v>
      </c>
      <c r="BL443" s="15" t="s">
        <v>296</v>
      </c>
      <c r="BM443" s="147" t="s">
        <v>685</v>
      </c>
    </row>
    <row r="444" spans="2:65" s="12" customFormat="1" ht="11.25">
      <c r="B444" s="149"/>
      <c r="D444" s="150" t="s">
        <v>147</v>
      </c>
      <c r="E444" s="151" t="s">
        <v>1</v>
      </c>
      <c r="F444" s="152" t="s">
        <v>149</v>
      </c>
      <c r="H444" s="153">
        <v>4</v>
      </c>
      <c r="I444" s="154"/>
      <c r="L444" s="149"/>
      <c r="M444" s="155"/>
      <c r="T444" s="156"/>
      <c r="AT444" s="151" t="s">
        <v>147</v>
      </c>
      <c r="AU444" s="151" t="s">
        <v>88</v>
      </c>
      <c r="AV444" s="12" t="s">
        <v>88</v>
      </c>
      <c r="AW444" s="12" t="s">
        <v>33</v>
      </c>
      <c r="AX444" s="12" t="s">
        <v>79</v>
      </c>
      <c r="AY444" s="151" t="s">
        <v>138</v>
      </c>
    </row>
    <row r="445" spans="2:65" s="13" customFormat="1" ht="11.25">
      <c r="B445" s="157"/>
      <c r="D445" s="150" t="s">
        <v>147</v>
      </c>
      <c r="E445" s="158" t="s">
        <v>1</v>
      </c>
      <c r="F445" s="159" t="s">
        <v>148</v>
      </c>
      <c r="H445" s="160">
        <v>4</v>
      </c>
      <c r="I445" s="161"/>
      <c r="L445" s="157"/>
      <c r="M445" s="162"/>
      <c r="T445" s="163"/>
      <c r="AT445" s="158" t="s">
        <v>147</v>
      </c>
      <c r="AU445" s="158" t="s">
        <v>88</v>
      </c>
      <c r="AV445" s="13" t="s">
        <v>149</v>
      </c>
      <c r="AW445" s="13" t="s">
        <v>33</v>
      </c>
      <c r="AX445" s="13" t="s">
        <v>86</v>
      </c>
      <c r="AY445" s="158" t="s">
        <v>138</v>
      </c>
    </row>
    <row r="446" spans="2:65" s="1" customFormat="1" ht="16.5" customHeight="1">
      <c r="B446" s="30"/>
      <c r="C446" s="170" t="s">
        <v>675</v>
      </c>
      <c r="D446" s="170" t="s">
        <v>241</v>
      </c>
      <c r="E446" s="171" t="s">
        <v>686</v>
      </c>
      <c r="F446" s="172" t="s">
        <v>687</v>
      </c>
      <c r="G446" s="173" t="s">
        <v>278</v>
      </c>
      <c r="H446" s="174">
        <v>1</v>
      </c>
      <c r="I446" s="175"/>
      <c r="J446" s="176">
        <f>ROUND(I446*H446,2)</f>
        <v>0</v>
      </c>
      <c r="K446" s="177"/>
      <c r="L446" s="178"/>
      <c r="M446" s="179" t="s">
        <v>1</v>
      </c>
      <c r="N446" s="180" t="s">
        <v>44</v>
      </c>
      <c r="P446" s="145">
        <f>O446*H446</f>
        <v>0</v>
      </c>
      <c r="Q446" s="145">
        <v>2.5000000000000001E-4</v>
      </c>
      <c r="R446" s="145">
        <f>Q446*H446</f>
        <v>2.5000000000000001E-4</v>
      </c>
      <c r="S446" s="145">
        <v>0</v>
      </c>
      <c r="T446" s="146">
        <f>S446*H446</f>
        <v>0</v>
      </c>
      <c r="AR446" s="147" t="s">
        <v>391</v>
      </c>
      <c r="AT446" s="147" t="s">
        <v>241</v>
      </c>
      <c r="AU446" s="147" t="s">
        <v>88</v>
      </c>
      <c r="AY446" s="15" t="s">
        <v>138</v>
      </c>
      <c r="BE446" s="148">
        <f>IF(N446="základní",J446,0)</f>
        <v>0</v>
      </c>
      <c r="BF446" s="148">
        <f>IF(N446="snížená",J446,0)</f>
        <v>0</v>
      </c>
      <c r="BG446" s="148">
        <f>IF(N446="zákl. přenesená",J446,0)</f>
        <v>0</v>
      </c>
      <c r="BH446" s="148">
        <f>IF(N446="sníž. přenesená",J446,0)</f>
        <v>0</v>
      </c>
      <c r="BI446" s="148">
        <f>IF(N446="nulová",J446,0)</f>
        <v>0</v>
      </c>
      <c r="BJ446" s="15" t="s">
        <v>86</v>
      </c>
      <c r="BK446" s="148">
        <f>ROUND(I446*H446,2)</f>
        <v>0</v>
      </c>
      <c r="BL446" s="15" t="s">
        <v>296</v>
      </c>
      <c r="BM446" s="147" t="s">
        <v>688</v>
      </c>
    </row>
    <row r="447" spans="2:65" s="12" customFormat="1" ht="11.25">
      <c r="B447" s="149"/>
      <c r="D447" s="150" t="s">
        <v>147</v>
      </c>
      <c r="E447" s="151" t="s">
        <v>1</v>
      </c>
      <c r="F447" s="152" t="s">
        <v>86</v>
      </c>
      <c r="H447" s="153">
        <v>1</v>
      </c>
      <c r="I447" s="154"/>
      <c r="L447" s="149"/>
      <c r="M447" s="155"/>
      <c r="T447" s="156"/>
      <c r="AT447" s="151" t="s">
        <v>147</v>
      </c>
      <c r="AU447" s="151" t="s">
        <v>88</v>
      </c>
      <c r="AV447" s="12" t="s">
        <v>88</v>
      </c>
      <c r="AW447" s="12" t="s">
        <v>33</v>
      </c>
      <c r="AX447" s="12" t="s">
        <v>79</v>
      </c>
      <c r="AY447" s="151" t="s">
        <v>138</v>
      </c>
    </row>
    <row r="448" spans="2:65" s="13" customFormat="1" ht="11.25">
      <c r="B448" s="157"/>
      <c r="D448" s="150" t="s">
        <v>147</v>
      </c>
      <c r="E448" s="158" t="s">
        <v>1</v>
      </c>
      <c r="F448" s="159" t="s">
        <v>148</v>
      </c>
      <c r="H448" s="160">
        <v>1</v>
      </c>
      <c r="I448" s="161"/>
      <c r="L448" s="157"/>
      <c r="M448" s="162"/>
      <c r="T448" s="163"/>
      <c r="AT448" s="158" t="s">
        <v>147</v>
      </c>
      <c r="AU448" s="158" t="s">
        <v>88</v>
      </c>
      <c r="AV448" s="13" t="s">
        <v>149</v>
      </c>
      <c r="AW448" s="13" t="s">
        <v>33</v>
      </c>
      <c r="AX448" s="13" t="s">
        <v>86</v>
      </c>
      <c r="AY448" s="158" t="s">
        <v>138</v>
      </c>
    </row>
    <row r="449" spans="2:65" s="1" customFormat="1" ht="16.5" customHeight="1">
      <c r="B449" s="30"/>
      <c r="C449" s="170" t="s">
        <v>689</v>
      </c>
      <c r="D449" s="170" t="s">
        <v>241</v>
      </c>
      <c r="E449" s="171" t="s">
        <v>690</v>
      </c>
      <c r="F449" s="172" t="s">
        <v>691</v>
      </c>
      <c r="G449" s="173" t="s">
        <v>278</v>
      </c>
      <c r="H449" s="174">
        <v>1</v>
      </c>
      <c r="I449" s="175"/>
      <c r="J449" s="176">
        <f>ROUND(I449*H449,2)</f>
        <v>0</v>
      </c>
      <c r="K449" s="177"/>
      <c r="L449" s="178"/>
      <c r="M449" s="179" t="s">
        <v>1</v>
      </c>
      <c r="N449" s="180" t="s">
        <v>44</v>
      </c>
      <c r="P449" s="145">
        <f>O449*H449</f>
        <v>0</v>
      </c>
      <c r="Q449" s="145">
        <v>3.0000000000000001E-3</v>
      </c>
      <c r="R449" s="145">
        <f>Q449*H449</f>
        <v>3.0000000000000001E-3</v>
      </c>
      <c r="S449" s="145">
        <v>0</v>
      </c>
      <c r="T449" s="146">
        <f>S449*H449</f>
        <v>0</v>
      </c>
      <c r="AR449" s="147" t="s">
        <v>391</v>
      </c>
      <c r="AT449" s="147" t="s">
        <v>241</v>
      </c>
      <c r="AU449" s="147" t="s">
        <v>88</v>
      </c>
      <c r="AY449" s="15" t="s">
        <v>138</v>
      </c>
      <c r="BE449" s="148">
        <f>IF(N449="základní",J449,0)</f>
        <v>0</v>
      </c>
      <c r="BF449" s="148">
        <f>IF(N449="snížená",J449,0)</f>
        <v>0</v>
      </c>
      <c r="BG449" s="148">
        <f>IF(N449="zákl. přenesená",J449,0)</f>
        <v>0</v>
      </c>
      <c r="BH449" s="148">
        <f>IF(N449="sníž. přenesená",J449,0)</f>
        <v>0</v>
      </c>
      <c r="BI449" s="148">
        <f>IF(N449="nulová",J449,0)</f>
        <v>0</v>
      </c>
      <c r="BJ449" s="15" t="s">
        <v>86</v>
      </c>
      <c r="BK449" s="148">
        <f>ROUND(I449*H449,2)</f>
        <v>0</v>
      </c>
      <c r="BL449" s="15" t="s">
        <v>296</v>
      </c>
      <c r="BM449" s="147" t="s">
        <v>692</v>
      </c>
    </row>
    <row r="450" spans="2:65" s="12" customFormat="1" ht="11.25">
      <c r="B450" s="149"/>
      <c r="D450" s="150" t="s">
        <v>147</v>
      </c>
      <c r="E450" s="151" t="s">
        <v>1</v>
      </c>
      <c r="F450" s="152" t="s">
        <v>86</v>
      </c>
      <c r="H450" s="153">
        <v>1</v>
      </c>
      <c r="I450" s="154"/>
      <c r="L450" s="149"/>
      <c r="M450" s="155"/>
      <c r="T450" s="156"/>
      <c r="AT450" s="151" t="s">
        <v>147</v>
      </c>
      <c r="AU450" s="151" t="s">
        <v>88</v>
      </c>
      <c r="AV450" s="12" t="s">
        <v>88</v>
      </c>
      <c r="AW450" s="12" t="s">
        <v>33</v>
      </c>
      <c r="AX450" s="12" t="s">
        <v>79</v>
      </c>
      <c r="AY450" s="151" t="s">
        <v>138</v>
      </c>
    </row>
    <row r="451" spans="2:65" s="13" customFormat="1" ht="11.25">
      <c r="B451" s="157"/>
      <c r="D451" s="150" t="s">
        <v>147</v>
      </c>
      <c r="E451" s="158" t="s">
        <v>1</v>
      </c>
      <c r="F451" s="159" t="s">
        <v>148</v>
      </c>
      <c r="H451" s="160">
        <v>1</v>
      </c>
      <c r="I451" s="161"/>
      <c r="L451" s="157"/>
      <c r="M451" s="162"/>
      <c r="T451" s="163"/>
      <c r="AT451" s="158" t="s">
        <v>147</v>
      </c>
      <c r="AU451" s="158" t="s">
        <v>88</v>
      </c>
      <c r="AV451" s="13" t="s">
        <v>149</v>
      </c>
      <c r="AW451" s="13" t="s">
        <v>33</v>
      </c>
      <c r="AX451" s="13" t="s">
        <v>86</v>
      </c>
      <c r="AY451" s="158" t="s">
        <v>138</v>
      </c>
    </row>
    <row r="452" spans="2:65" s="1" customFormat="1" ht="24.2" customHeight="1">
      <c r="B452" s="30"/>
      <c r="C452" s="135" t="s">
        <v>693</v>
      </c>
      <c r="D452" s="135" t="s">
        <v>141</v>
      </c>
      <c r="E452" s="136" t="s">
        <v>694</v>
      </c>
      <c r="F452" s="137" t="s">
        <v>695</v>
      </c>
      <c r="G452" s="138" t="s">
        <v>475</v>
      </c>
      <c r="H452" s="181"/>
      <c r="I452" s="140"/>
      <c r="J452" s="141">
        <f>ROUND(I452*H452,2)</f>
        <v>0</v>
      </c>
      <c r="K452" s="142"/>
      <c r="L452" s="30"/>
      <c r="M452" s="143" t="s">
        <v>1</v>
      </c>
      <c r="N452" s="144" t="s">
        <v>44</v>
      </c>
      <c r="P452" s="145">
        <f>O452*H452</f>
        <v>0</v>
      </c>
      <c r="Q452" s="145">
        <v>0</v>
      </c>
      <c r="R452" s="145">
        <f>Q452*H452</f>
        <v>0</v>
      </c>
      <c r="S452" s="145">
        <v>0</v>
      </c>
      <c r="T452" s="146">
        <f>S452*H452</f>
        <v>0</v>
      </c>
      <c r="AR452" s="147" t="s">
        <v>296</v>
      </c>
      <c r="AT452" s="147" t="s">
        <v>141</v>
      </c>
      <c r="AU452" s="147" t="s">
        <v>88</v>
      </c>
      <c r="AY452" s="15" t="s">
        <v>138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5" t="s">
        <v>86</v>
      </c>
      <c r="BK452" s="148">
        <f>ROUND(I452*H452,2)</f>
        <v>0</v>
      </c>
      <c r="BL452" s="15" t="s">
        <v>296</v>
      </c>
      <c r="BM452" s="147" t="s">
        <v>696</v>
      </c>
    </row>
    <row r="453" spans="2:65" s="11" customFormat="1" ht="22.9" customHeight="1">
      <c r="B453" s="123"/>
      <c r="D453" s="124" t="s">
        <v>78</v>
      </c>
      <c r="E453" s="133" t="s">
        <v>697</v>
      </c>
      <c r="F453" s="133" t="s">
        <v>698</v>
      </c>
      <c r="I453" s="126"/>
      <c r="J453" s="134">
        <f>BK453</f>
        <v>0</v>
      </c>
      <c r="L453" s="123"/>
      <c r="M453" s="128"/>
      <c r="P453" s="129">
        <f>SUM(P454:P473)</f>
        <v>0</v>
      </c>
      <c r="R453" s="129">
        <f>SUM(R454:R473)</f>
        <v>6.1379999999999997E-2</v>
      </c>
      <c r="T453" s="130">
        <f>SUM(T454:T473)</f>
        <v>3.0000000000000001E-3</v>
      </c>
      <c r="AR453" s="124" t="s">
        <v>88</v>
      </c>
      <c r="AT453" s="131" t="s">
        <v>78</v>
      </c>
      <c r="AU453" s="131" t="s">
        <v>86</v>
      </c>
      <c r="AY453" s="124" t="s">
        <v>138</v>
      </c>
      <c r="BK453" s="132">
        <f>SUM(BK454:BK473)</f>
        <v>0</v>
      </c>
    </row>
    <row r="454" spans="2:65" s="1" customFormat="1" ht="21.75" customHeight="1">
      <c r="B454" s="30"/>
      <c r="C454" s="135" t="s">
        <v>699</v>
      </c>
      <c r="D454" s="135" t="s">
        <v>141</v>
      </c>
      <c r="E454" s="136" t="s">
        <v>700</v>
      </c>
      <c r="F454" s="137" t="s">
        <v>701</v>
      </c>
      <c r="G454" s="138" t="s">
        <v>278</v>
      </c>
      <c r="H454" s="139">
        <v>1</v>
      </c>
      <c r="I454" s="140"/>
      <c r="J454" s="141">
        <f>ROUND(I454*H454,2)</f>
        <v>0</v>
      </c>
      <c r="K454" s="142"/>
      <c r="L454" s="30"/>
      <c r="M454" s="143" t="s">
        <v>1</v>
      </c>
      <c r="N454" s="144" t="s">
        <v>44</v>
      </c>
      <c r="P454" s="145">
        <f>O454*H454</f>
        <v>0</v>
      </c>
      <c r="Q454" s="145">
        <v>0</v>
      </c>
      <c r="R454" s="145">
        <f>Q454*H454</f>
        <v>0</v>
      </c>
      <c r="S454" s="145">
        <v>0</v>
      </c>
      <c r="T454" s="146">
        <f>S454*H454</f>
        <v>0</v>
      </c>
      <c r="AR454" s="147" t="s">
        <v>296</v>
      </c>
      <c r="AT454" s="147" t="s">
        <v>141</v>
      </c>
      <c r="AU454" s="147" t="s">
        <v>88</v>
      </c>
      <c r="AY454" s="15" t="s">
        <v>138</v>
      </c>
      <c r="BE454" s="148">
        <f>IF(N454="základní",J454,0)</f>
        <v>0</v>
      </c>
      <c r="BF454" s="148">
        <f>IF(N454="snížená",J454,0)</f>
        <v>0</v>
      </c>
      <c r="BG454" s="148">
        <f>IF(N454="zákl. přenesená",J454,0)</f>
        <v>0</v>
      </c>
      <c r="BH454" s="148">
        <f>IF(N454="sníž. přenesená",J454,0)</f>
        <v>0</v>
      </c>
      <c r="BI454" s="148">
        <f>IF(N454="nulová",J454,0)</f>
        <v>0</v>
      </c>
      <c r="BJ454" s="15" t="s">
        <v>86</v>
      </c>
      <c r="BK454" s="148">
        <f>ROUND(I454*H454,2)</f>
        <v>0</v>
      </c>
      <c r="BL454" s="15" t="s">
        <v>296</v>
      </c>
      <c r="BM454" s="147" t="s">
        <v>702</v>
      </c>
    </row>
    <row r="455" spans="2:65" s="1" customFormat="1" ht="39">
      <c r="B455" s="30"/>
      <c r="D455" s="150" t="s">
        <v>153</v>
      </c>
      <c r="F455" s="164" t="s">
        <v>703</v>
      </c>
      <c r="I455" s="165"/>
      <c r="L455" s="30"/>
      <c r="M455" s="166"/>
      <c r="T455" s="54"/>
      <c r="AT455" s="15" t="s">
        <v>153</v>
      </c>
      <c r="AU455" s="15" t="s">
        <v>88</v>
      </c>
    </row>
    <row r="456" spans="2:65" s="12" customFormat="1" ht="11.25">
      <c r="B456" s="149"/>
      <c r="D456" s="150" t="s">
        <v>147</v>
      </c>
      <c r="E456" s="151" t="s">
        <v>1</v>
      </c>
      <c r="F456" s="152" t="s">
        <v>704</v>
      </c>
      <c r="H456" s="153">
        <v>1</v>
      </c>
      <c r="I456" s="154"/>
      <c r="L456" s="149"/>
      <c r="M456" s="155"/>
      <c r="T456" s="156"/>
      <c r="AT456" s="151" t="s">
        <v>147</v>
      </c>
      <c r="AU456" s="151" t="s">
        <v>88</v>
      </c>
      <c r="AV456" s="12" t="s">
        <v>88</v>
      </c>
      <c r="AW456" s="12" t="s">
        <v>33</v>
      </c>
      <c r="AX456" s="12" t="s">
        <v>79</v>
      </c>
      <c r="AY456" s="151" t="s">
        <v>138</v>
      </c>
    </row>
    <row r="457" spans="2:65" s="13" customFormat="1" ht="11.25">
      <c r="B457" s="157"/>
      <c r="D457" s="150" t="s">
        <v>147</v>
      </c>
      <c r="E457" s="158" t="s">
        <v>1</v>
      </c>
      <c r="F457" s="159" t="s">
        <v>148</v>
      </c>
      <c r="H457" s="160">
        <v>1</v>
      </c>
      <c r="I457" s="161"/>
      <c r="L457" s="157"/>
      <c r="M457" s="162"/>
      <c r="T457" s="163"/>
      <c r="AT457" s="158" t="s">
        <v>147</v>
      </c>
      <c r="AU457" s="158" t="s">
        <v>88</v>
      </c>
      <c r="AV457" s="13" t="s">
        <v>149</v>
      </c>
      <c r="AW457" s="13" t="s">
        <v>33</v>
      </c>
      <c r="AX457" s="13" t="s">
        <v>86</v>
      </c>
      <c r="AY457" s="158" t="s">
        <v>138</v>
      </c>
    </row>
    <row r="458" spans="2:65" s="1" customFormat="1" ht="16.5" customHeight="1">
      <c r="B458" s="30"/>
      <c r="C458" s="135" t="s">
        <v>705</v>
      </c>
      <c r="D458" s="135" t="s">
        <v>141</v>
      </c>
      <c r="E458" s="136" t="s">
        <v>706</v>
      </c>
      <c r="F458" s="137" t="s">
        <v>707</v>
      </c>
      <c r="G458" s="138" t="s">
        <v>278</v>
      </c>
      <c r="H458" s="139">
        <v>1</v>
      </c>
      <c r="I458" s="140"/>
      <c r="J458" s="141">
        <f>ROUND(I458*H458,2)</f>
        <v>0</v>
      </c>
      <c r="K458" s="142"/>
      <c r="L458" s="30"/>
      <c r="M458" s="143" t="s">
        <v>1</v>
      </c>
      <c r="N458" s="144" t="s">
        <v>44</v>
      </c>
      <c r="P458" s="145">
        <f>O458*H458</f>
        <v>0</v>
      </c>
      <c r="Q458" s="145">
        <v>0</v>
      </c>
      <c r="R458" s="145">
        <f>Q458*H458</f>
        <v>0</v>
      </c>
      <c r="S458" s="145">
        <v>0</v>
      </c>
      <c r="T458" s="146">
        <f>S458*H458</f>
        <v>0</v>
      </c>
      <c r="AR458" s="147" t="s">
        <v>296</v>
      </c>
      <c r="AT458" s="147" t="s">
        <v>141</v>
      </c>
      <c r="AU458" s="147" t="s">
        <v>88</v>
      </c>
      <c r="AY458" s="15" t="s">
        <v>138</v>
      </c>
      <c r="BE458" s="148">
        <f>IF(N458="základní",J458,0)</f>
        <v>0</v>
      </c>
      <c r="BF458" s="148">
        <f>IF(N458="snížená",J458,0)</f>
        <v>0</v>
      </c>
      <c r="BG458" s="148">
        <f>IF(N458="zákl. přenesená",J458,0)</f>
        <v>0</v>
      </c>
      <c r="BH458" s="148">
        <f>IF(N458="sníž. přenesená",J458,0)</f>
        <v>0</v>
      </c>
      <c r="BI458" s="148">
        <f>IF(N458="nulová",J458,0)</f>
        <v>0</v>
      </c>
      <c r="BJ458" s="15" t="s">
        <v>86</v>
      </c>
      <c r="BK458" s="148">
        <f>ROUND(I458*H458,2)</f>
        <v>0</v>
      </c>
      <c r="BL458" s="15" t="s">
        <v>296</v>
      </c>
      <c r="BM458" s="147" t="s">
        <v>708</v>
      </c>
    </row>
    <row r="459" spans="2:65" s="1" customFormat="1" ht="29.25">
      <c r="B459" s="30"/>
      <c r="D459" s="150" t="s">
        <v>153</v>
      </c>
      <c r="F459" s="164" t="s">
        <v>709</v>
      </c>
      <c r="I459" s="165"/>
      <c r="L459" s="30"/>
      <c r="M459" s="166"/>
      <c r="T459" s="54"/>
      <c r="AT459" s="15" t="s">
        <v>153</v>
      </c>
      <c r="AU459" s="15" t="s">
        <v>88</v>
      </c>
    </row>
    <row r="460" spans="2:65" s="12" customFormat="1" ht="11.25">
      <c r="B460" s="149"/>
      <c r="D460" s="150" t="s">
        <v>147</v>
      </c>
      <c r="E460" s="151" t="s">
        <v>1</v>
      </c>
      <c r="F460" s="152" t="s">
        <v>710</v>
      </c>
      <c r="H460" s="153">
        <v>1</v>
      </c>
      <c r="I460" s="154"/>
      <c r="L460" s="149"/>
      <c r="M460" s="155"/>
      <c r="T460" s="156"/>
      <c r="AT460" s="151" t="s">
        <v>147</v>
      </c>
      <c r="AU460" s="151" t="s">
        <v>88</v>
      </c>
      <c r="AV460" s="12" t="s">
        <v>88</v>
      </c>
      <c r="AW460" s="12" t="s">
        <v>33</v>
      </c>
      <c r="AX460" s="12" t="s">
        <v>79</v>
      </c>
      <c r="AY460" s="151" t="s">
        <v>138</v>
      </c>
    </row>
    <row r="461" spans="2:65" s="13" customFormat="1" ht="11.25">
      <c r="B461" s="157"/>
      <c r="D461" s="150" t="s">
        <v>147</v>
      </c>
      <c r="E461" s="158" t="s">
        <v>1</v>
      </c>
      <c r="F461" s="159" t="s">
        <v>148</v>
      </c>
      <c r="H461" s="160">
        <v>1</v>
      </c>
      <c r="I461" s="161"/>
      <c r="L461" s="157"/>
      <c r="M461" s="162"/>
      <c r="T461" s="163"/>
      <c r="AT461" s="158" t="s">
        <v>147</v>
      </c>
      <c r="AU461" s="158" t="s">
        <v>88</v>
      </c>
      <c r="AV461" s="13" t="s">
        <v>149</v>
      </c>
      <c r="AW461" s="13" t="s">
        <v>33</v>
      </c>
      <c r="AX461" s="13" t="s">
        <v>86</v>
      </c>
      <c r="AY461" s="158" t="s">
        <v>138</v>
      </c>
    </row>
    <row r="462" spans="2:65" s="1" customFormat="1" ht="24.2" customHeight="1">
      <c r="B462" s="30"/>
      <c r="C462" s="135" t="s">
        <v>711</v>
      </c>
      <c r="D462" s="135" t="s">
        <v>141</v>
      </c>
      <c r="E462" s="136" t="s">
        <v>712</v>
      </c>
      <c r="F462" s="137" t="s">
        <v>713</v>
      </c>
      <c r="G462" s="138" t="s">
        <v>381</v>
      </c>
      <c r="H462" s="139">
        <v>31</v>
      </c>
      <c r="I462" s="140"/>
      <c r="J462" s="141">
        <f>ROUND(I462*H462,2)</f>
        <v>0</v>
      </c>
      <c r="K462" s="142"/>
      <c r="L462" s="30"/>
      <c r="M462" s="143" t="s">
        <v>1</v>
      </c>
      <c r="N462" s="144" t="s">
        <v>44</v>
      </c>
      <c r="P462" s="145">
        <f>O462*H462</f>
        <v>0</v>
      </c>
      <c r="Q462" s="145">
        <v>0</v>
      </c>
      <c r="R462" s="145">
        <f>Q462*H462</f>
        <v>0</v>
      </c>
      <c r="S462" s="145">
        <v>0</v>
      </c>
      <c r="T462" s="146">
        <f>S462*H462</f>
        <v>0</v>
      </c>
      <c r="AR462" s="147" t="s">
        <v>296</v>
      </c>
      <c r="AT462" s="147" t="s">
        <v>141</v>
      </c>
      <c r="AU462" s="147" t="s">
        <v>88</v>
      </c>
      <c r="AY462" s="15" t="s">
        <v>138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5" t="s">
        <v>86</v>
      </c>
      <c r="BK462" s="148">
        <f>ROUND(I462*H462,2)</f>
        <v>0</v>
      </c>
      <c r="BL462" s="15" t="s">
        <v>296</v>
      </c>
      <c r="BM462" s="147" t="s">
        <v>714</v>
      </c>
    </row>
    <row r="463" spans="2:65" s="12" customFormat="1" ht="11.25">
      <c r="B463" s="149"/>
      <c r="D463" s="150" t="s">
        <v>147</v>
      </c>
      <c r="E463" s="151" t="s">
        <v>1</v>
      </c>
      <c r="F463" s="152" t="s">
        <v>619</v>
      </c>
      <c r="H463" s="153">
        <v>31</v>
      </c>
      <c r="I463" s="154"/>
      <c r="L463" s="149"/>
      <c r="M463" s="155"/>
      <c r="T463" s="156"/>
      <c r="AT463" s="151" t="s">
        <v>147</v>
      </c>
      <c r="AU463" s="151" t="s">
        <v>88</v>
      </c>
      <c r="AV463" s="12" t="s">
        <v>88</v>
      </c>
      <c r="AW463" s="12" t="s">
        <v>33</v>
      </c>
      <c r="AX463" s="12" t="s">
        <v>79</v>
      </c>
      <c r="AY463" s="151" t="s">
        <v>138</v>
      </c>
    </row>
    <row r="464" spans="2:65" s="13" customFormat="1" ht="11.25">
      <c r="B464" s="157"/>
      <c r="D464" s="150" t="s">
        <v>147</v>
      </c>
      <c r="E464" s="158" t="s">
        <v>1</v>
      </c>
      <c r="F464" s="159" t="s">
        <v>148</v>
      </c>
      <c r="H464" s="160">
        <v>31</v>
      </c>
      <c r="I464" s="161"/>
      <c r="L464" s="157"/>
      <c r="M464" s="162"/>
      <c r="T464" s="163"/>
      <c r="AT464" s="158" t="s">
        <v>147</v>
      </c>
      <c r="AU464" s="158" t="s">
        <v>88</v>
      </c>
      <c r="AV464" s="13" t="s">
        <v>149</v>
      </c>
      <c r="AW464" s="13" t="s">
        <v>33</v>
      </c>
      <c r="AX464" s="13" t="s">
        <v>86</v>
      </c>
      <c r="AY464" s="158" t="s">
        <v>138</v>
      </c>
    </row>
    <row r="465" spans="2:65" s="1" customFormat="1" ht="16.5" customHeight="1">
      <c r="B465" s="30"/>
      <c r="C465" s="170" t="s">
        <v>715</v>
      </c>
      <c r="D465" s="170" t="s">
        <v>241</v>
      </c>
      <c r="E465" s="171" t="s">
        <v>716</v>
      </c>
      <c r="F465" s="172" t="s">
        <v>717</v>
      </c>
      <c r="G465" s="173" t="s">
        <v>381</v>
      </c>
      <c r="H465" s="174">
        <v>31</v>
      </c>
      <c r="I465" s="175"/>
      <c r="J465" s="176">
        <f>ROUND(I465*H465,2)</f>
        <v>0</v>
      </c>
      <c r="K465" s="177"/>
      <c r="L465" s="178"/>
      <c r="M465" s="179" t="s">
        <v>1</v>
      </c>
      <c r="N465" s="180" t="s">
        <v>44</v>
      </c>
      <c r="P465" s="145">
        <f>O465*H465</f>
        <v>0</v>
      </c>
      <c r="Q465" s="145">
        <v>1.98E-3</v>
      </c>
      <c r="R465" s="145">
        <f>Q465*H465</f>
        <v>6.1379999999999997E-2</v>
      </c>
      <c r="S465" s="145">
        <v>0</v>
      </c>
      <c r="T465" s="146">
        <f>S465*H465</f>
        <v>0</v>
      </c>
      <c r="AR465" s="147" t="s">
        <v>391</v>
      </c>
      <c r="AT465" s="147" t="s">
        <v>241</v>
      </c>
      <c r="AU465" s="147" t="s">
        <v>88</v>
      </c>
      <c r="AY465" s="15" t="s">
        <v>138</v>
      </c>
      <c r="BE465" s="148">
        <f>IF(N465="základní",J465,0)</f>
        <v>0</v>
      </c>
      <c r="BF465" s="148">
        <f>IF(N465="snížená",J465,0)</f>
        <v>0</v>
      </c>
      <c r="BG465" s="148">
        <f>IF(N465="zákl. přenesená",J465,0)</f>
        <v>0</v>
      </c>
      <c r="BH465" s="148">
        <f>IF(N465="sníž. přenesená",J465,0)</f>
        <v>0</v>
      </c>
      <c r="BI465" s="148">
        <f>IF(N465="nulová",J465,0)</f>
        <v>0</v>
      </c>
      <c r="BJ465" s="15" t="s">
        <v>86</v>
      </c>
      <c r="BK465" s="148">
        <f>ROUND(I465*H465,2)</f>
        <v>0</v>
      </c>
      <c r="BL465" s="15" t="s">
        <v>296</v>
      </c>
      <c r="BM465" s="147" t="s">
        <v>718</v>
      </c>
    </row>
    <row r="466" spans="2:65" s="1" customFormat="1" ht="29.25">
      <c r="B466" s="30"/>
      <c r="D466" s="150" t="s">
        <v>153</v>
      </c>
      <c r="F466" s="164" t="s">
        <v>719</v>
      </c>
      <c r="I466" s="165"/>
      <c r="L466" s="30"/>
      <c r="M466" s="166"/>
      <c r="T466" s="54"/>
      <c r="AT466" s="15" t="s">
        <v>153</v>
      </c>
      <c r="AU466" s="15" t="s">
        <v>88</v>
      </c>
    </row>
    <row r="467" spans="2:65" s="12" customFormat="1" ht="11.25">
      <c r="B467" s="149"/>
      <c r="D467" s="150" t="s">
        <v>147</v>
      </c>
      <c r="E467" s="151" t="s">
        <v>1</v>
      </c>
      <c r="F467" s="152" t="s">
        <v>385</v>
      </c>
      <c r="H467" s="153">
        <v>31</v>
      </c>
      <c r="I467" s="154"/>
      <c r="L467" s="149"/>
      <c r="M467" s="155"/>
      <c r="T467" s="156"/>
      <c r="AT467" s="151" t="s">
        <v>147</v>
      </c>
      <c r="AU467" s="151" t="s">
        <v>88</v>
      </c>
      <c r="AV467" s="12" t="s">
        <v>88</v>
      </c>
      <c r="AW467" s="12" t="s">
        <v>33</v>
      </c>
      <c r="AX467" s="12" t="s">
        <v>79</v>
      </c>
      <c r="AY467" s="151" t="s">
        <v>138</v>
      </c>
    </row>
    <row r="468" spans="2:65" s="13" customFormat="1" ht="11.25">
      <c r="B468" s="157"/>
      <c r="D468" s="150" t="s">
        <v>147</v>
      </c>
      <c r="E468" s="158" t="s">
        <v>1</v>
      </c>
      <c r="F468" s="159" t="s">
        <v>148</v>
      </c>
      <c r="H468" s="160">
        <v>31</v>
      </c>
      <c r="I468" s="161"/>
      <c r="L468" s="157"/>
      <c r="M468" s="162"/>
      <c r="T468" s="163"/>
      <c r="AT468" s="158" t="s">
        <v>147</v>
      </c>
      <c r="AU468" s="158" t="s">
        <v>88</v>
      </c>
      <c r="AV468" s="13" t="s">
        <v>149</v>
      </c>
      <c r="AW468" s="13" t="s">
        <v>33</v>
      </c>
      <c r="AX468" s="13" t="s">
        <v>86</v>
      </c>
      <c r="AY468" s="158" t="s">
        <v>138</v>
      </c>
    </row>
    <row r="469" spans="2:65" s="1" customFormat="1" ht="16.5" customHeight="1">
      <c r="B469" s="30"/>
      <c r="C469" s="135" t="s">
        <v>720</v>
      </c>
      <c r="D469" s="135" t="s">
        <v>141</v>
      </c>
      <c r="E469" s="136" t="s">
        <v>721</v>
      </c>
      <c r="F469" s="137" t="s">
        <v>722</v>
      </c>
      <c r="G469" s="138" t="s">
        <v>278</v>
      </c>
      <c r="H469" s="139">
        <v>1</v>
      </c>
      <c r="I469" s="140"/>
      <c r="J469" s="141">
        <f>ROUND(I469*H469,2)</f>
        <v>0</v>
      </c>
      <c r="K469" s="142"/>
      <c r="L469" s="30"/>
      <c r="M469" s="143" t="s">
        <v>1</v>
      </c>
      <c r="N469" s="144" t="s">
        <v>44</v>
      </c>
      <c r="P469" s="145">
        <f>O469*H469</f>
        <v>0</v>
      </c>
      <c r="Q469" s="145">
        <v>0</v>
      </c>
      <c r="R469" s="145">
        <f>Q469*H469</f>
        <v>0</v>
      </c>
      <c r="S469" s="145">
        <v>3.0000000000000001E-3</v>
      </c>
      <c r="T469" s="146">
        <f>S469*H469</f>
        <v>3.0000000000000001E-3</v>
      </c>
      <c r="AR469" s="147" t="s">
        <v>296</v>
      </c>
      <c r="AT469" s="147" t="s">
        <v>141</v>
      </c>
      <c r="AU469" s="147" t="s">
        <v>88</v>
      </c>
      <c r="AY469" s="15" t="s">
        <v>138</v>
      </c>
      <c r="BE469" s="148">
        <f>IF(N469="základní",J469,0)</f>
        <v>0</v>
      </c>
      <c r="BF469" s="148">
        <f>IF(N469="snížená",J469,0)</f>
        <v>0</v>
      </c>
      <c r="BG469" s="148">
        <f>IF(N469="zákl. přenesená",J469,0)</f>
        <v>0</v>
      </c>
      <c r="BH469" s="148">
        <f>IF(N469="sníž. přenesená",J469,0)</f>
        <v>0</v>
      </c>
      <c r="BI469" s="148">
        <f>IF(N469="nulová",J469,0)</f>
        <v>0</v>
      </c>
      <c r="BJ469" s="15" t="s">
        <v>86</v>
      </c>
      <c r="BK469" s="148">
        <f>ROUND(I469*H469,2)</f>
        <v>0</v>
      </c>
      <c r="BL469" s="15" t="s">
        <v>296</v>
      </c>
      <c r="BM469" s="147" t="s">
        <v>723</v>
      </c>
    </row>
    <row r="470" spans="2:65" s="1" customFormat="1" ht="19.5">
      <c r="B470" s="30"/>
      <c r="D470" s="150" t="s">
        <v>153</v>
      </c>
      <c r="F470" s="164" t="s">
        <v>724</v>
      </c>
      <c r="I470" s="165"/>
      <c r="L470" s="30"/>
      <c r="M470" s="166"/>
      <c r="T470" s="54"/>
      <c r="AT470" s="15" t="s">
        <v>153</v>
      </c>
      <c r="AU470" s="15" t="s">
        <v>88</v>
      </c>
    </row>
    <row r="471" spans="2:65" s="12" customFormat="1" ht="11.25">
      <c r="B471" s="149"/>
      <c r="D471" s="150" t="s">
        <v>147</v>
      </c>
      <c r="E471" s="151" t="s">
        <v>1</v>
      </c>
      <c r="F471" s="152" t="s">
        <v>86</v>
      </c>
      <c r="H471" s="153">
        <v>1</v>
      </c>
      <c r="I471" s="154"/>
      <c r="L471" s="149"/>
      <c r="M471" s="155"/>
      <c r="T471" s="156"/>
      <c r="AT471" s="151" t="s">
        <v>147</v>
      </c>
      <c r="AU471" s="151" t="s">
        <v>88</v>
      </c>
      <c r="AV471" s="12" t="s">
        <v>88</v>
      </c>
      <c r="AW471" s="12" t="s">
        <v>33</v>
      </c>
      <c r="AX471" s="12" t="s">
        <v>79</v>
      </c>
      <c r="AY471" s="151" t="s">
        <v>138</v>
      </c>
    </row>
    <row r="472" spans="2:65" s="13" customFormat="1" ht="11.25">
      <c r="B472" s="157"/>
      <c r="D472" s="150" t="s">
        <v>147</v>
      </c>
      <c r="E472" s="158" t="s">
        <v>1</v>
      </c>
      <c r="F472" s="159" t="s">
        <v>148</v>
      </c>
      <c r="H472" s="160">
        <v>1</v>
      </c>
      <c r="I472" s="161"/>
      <c r="L472" s="157"/>
      <c r="M472" s="162"/>
      <c r="T472" s="163"/>
      <c r="AT472" s="158" t="s">
        <v>147</v>
      </c>
      <c r="AU472" s="158" t="s">
        <v>88</v>
      </c>
      <c r="AV472" s="13" t="s">
        <v>149</v>
      </c>
      <c r="AW472" s="13" t="s">
        <v>33</v>
      </c>
      <c r="AX472" s="13" t="s">
        <v>86</v>
      </c>
      <c r="AY472" s="158" t="s">
        <v>138</v>
      </c>
    </row>
    <row r="473" spans="2:65" s="1" customFormat="1" ht="24.2" customHeight="1">
      <c r="B473" s="30"/>
      <c r="C473" s="135" t="s">
        <v>725</v>
      </c>
      <c r="D473" s="135" t="s">
        <v>141</v>
      </c>
      <c r="E473" s="136" t="s">
        <v>726</v>
      </c>
      <c r="F473" s="137" t="s">
        <v>727</v>
      </c>
      <c r="G473" s="138" t="s">
        <v>475</v>
      </c>
      <c r="H473" s="181"/>
      <c r="I473" s="140"/>
      <c r="J473" s="141">
        <f>ROUND(I473*H473,2)</f>
        <v>0</v>
      </c>
      <c r="K473" s="142"/>
      <c r="L473" s="30"/>
      <c r="M473" s="143" t="s">
        <v>1</v>
      </c>
      <c r="N473" s="144" t="s">
        <v>44</v>
      </c>
      <c r="P473" s="145">
        <f>O473*H473</f>
        <v>0</v>
      </c>
      <c r="Q473" s="145">
        <v>0</v>
      </c>
      <c r="R473" s="145">
        <f>Q473*H473</f>
        <v>0</v>
      </c>
      <c r="S473" s="145">
        <v>0</v>
      </c>
      <c r="T473" s="146">
        <f>S473*H473</f>
        <v>0</v>
      </c>
      <c r="AR473" s="147" t="s">
        <v>296</v>
      </c>
      <c r="AT473" s="147" t="s">
        <v>141</v>
      </c>
      <c r="AU473" s="147" t="s">
        <v>88</v>
      </c>
      <c r="AY473" s="15" t="s">
        <v>138</v>
      </c>
      <c r="BE473" s="148">
        <f>IF(N473="základní",J473,0)</f>
        <v>0</v>
      </c>
      <c r="BF473" s="148">
        <f>IF(N473="snížená",J473,0)</f>
        <v>0</v>
      </c>
      <c r="BG473" s="148">
        <f>IF(N473="zákl. přenesená",J473,0)</f>
        <v>0</v>
      </c>
      <c r="BH473" s="148">
        <f>IF(N473="sníž. přenesená",J473,0)</f>
        <v>0</v>
      </c>
      <c r="BI473" s="148">
        <f>IF(N473="nulová",J473,0)</f>
        <v>0</v>
      </c>
      <c r="BJ473" s="15" t="s">
        <v>86</v>
      </c>
      <c r="BK473" s="148">
        <f>ROUND(I473*H473,2)</f>
        <v>0</v>
      </c>
      <c r="BL473" s="15" t="s">
        <v>296</v>
      </c>
      <c r="BM473" s="147" t="s">
        <v>728</v>
      </c>
    </row>
    <row r="474" spans="2:65" s="11" customFormat="1" ht="22.9" customHeight="1">
      <c r="B474" s="123"/>
      <c r="D474" s="124" t="s">
        <v>78</v>
      </c>
      <c r="E474" s="133" t="s">
        <v>729</v>
      </c>
      <c r="F474" s="133" t="s">
        <v>730</v>
      </c>
      <c r="I474" s="126"/>
      <c r="J474" s="134">
        <f>BK474</f>
        <v>0</v>
      </c>
      <c r="L474" s="123"/>
      <c r="M474" s="128"/>
      <c r="P474" s="129">
        <f>SUM(P475:P490)</f>
        <v>0</v>
      </c>
      <c r="R474" s="129">
        <f>SUM(R475:R490)</f>
        <v>1.9140000000000001E-2</v>
      </c>
      <c r="T474" s="130">
        <f>SUM(T475:T490)</f>
        <v>1.498E-2</v>
      </c>
      <c r="AR474" s="124" t="s">
        <v>88</v>
      </c>
      <c r="AT474" s="131" t="s">
        <v>78</v>
      </c>
      <c r="AU474" s="131" t="s">
        <v>86</v>
      </c>
      <c r="AY474" s="124" t="s">
        <v>138</v>
      </c>
      <c r="BK474" s="132">
        <f>SUM(BK475:BK490)</f>
        <v>0</v>
      </c>
    </row>
    <row r="475" spans="2:65" s="1" customFormat="1" ht="37.9" customHeight="1">
      <c r="B475" s="30"/>
      <c r="C475" s="135" t="s">
        <v>731</v>
      </c>
      <c r="D475" s="135" t="s">
        <v>141</v>
      </c>
      <c r="E475" s="136" t="s">
        <v>732</v>
      </c>
      <c r="F475" s="137" t="s">
        <v>733</v>
      </c>
      <c r="G475" s="138" t="s">
        <v>381</v>
      </c>
      <c r="H475" s="139">
        <v>2</v>
      </c>
      <c r="I475" s="140"/>
      <c r="J475" s="141">
        <f>ROUND(I475*H475,2)</f>
        <v>0</v>
      </c>
      <c r="K475" s="142"/>
      <c r="L475" s="30"/>
      <c r="M475" s="143" t="s">
        <v>1</v>
      </c>
      <c r="N475" s="144" t="s">
        <v>44</v>
      </c>
      <c r="P475" s="145">
        <f>O475*H475</f>
        <v>0</v>
      </c>
      <c r="Q475" s="145">
        <v>8.1700000000000002E-3</v>
      </c>
      <c r="R475" s="145">
        <f>Q475*H475</f>
        <v>1.634E-2</v>
      </c>
      <c r="S475" s="145">
        <v>0</v>
      </c>
      <c r="T475" s="146">
        <f>S475*H475</f>
        <v>0</v>
      </c>
      <c r="AR475" s="147" t="s">
        <v>296</v>
      </c>
      <c r="AT475" s="147" t="s">
        <v>141</v>
      </c>
      <c r="AU475" s="147" t="s">
        <v>88</v>
      </c>
      <c r="AY475" s="15" t="s">
        <v>138</v>
      </c>
      <c r="BE475" s="148">
        <f>IF(N475="základní",J475,0)</f>
        <v>0</v>
      </c>
      <c r="BF475" s="148">
        <f>IF(N475="snížená",J475,0)</f>
        <v>0</v>
      </c>
      <c r="BG475" s="148">
        <f>IF(N475="zákl. přenesená",J475,0)</f>
        <v>0</v>
      </c>
      <c r="BH475" s="148">
        <f>IF(N475="sníž. přenesená",J475,0)</f>
        <v>0</v>
      </c>
      <c r="BI475" s="148">
        <f>IF(N475="nulová",J475,0)</f>
        <v>0</v>
      </c>
      <c r="BJ475" s="15" t="s">
        <v>86</v>
      </c>
      <c r="BK475" s="148">
        <f>ROUND(I475*H475,2)</f>
        <v>0</v>
      </c>
      <c r="BL475" s="15" t="s">
        <v>296</v>
      </c>
      <c r="BM475" s="147" t="s">
        <v>734</v>
      </c>
    </row>
    <row r="476" spans="2:65" s="12" customFormat="1" ht="11.25">
      <c r="B476" s="149"/>
      <c r="D476" s="150" t="s">
        <v>147</v>
      </c>
      <c r="E476" s="151" t="s">
        <v>1</v>
      </c>
      <c r="F476" s="152" t="s">
        <v>735</v>
      </c>
      <c r="H476" s="153">
        <v>2</v>
      </c>
      <c r="I476" s="154"/>
      <c r="L476" s="149"/>
      <c r="M476" s="155"/>
      <c r="T476" s="156"/>
      <c r="AT476" s="151" t="s">
        <v>147</v>
      </c>
      <c r="AU476" s="151" t="s">
        <v>88</v>
      </c>
      <c r="AV476" s="12" t="s">
        <v>88</v>
      </c>
      <c r="AW476" s="12" t="s">
        <v>33</v>
      </c>
      <c r="AX476" s="12" t="s">
        <v>79</v>
      </c>
      <c r="AY476" s="151" t="s">
        <v>138</v>
      </c>
    </row>
    <row r="477" spans="2:65" s="13" customFormat="1" ht="11.25">
      <c r="B477" s="157"/>
      <c r="D477" s="150" t="s">
        <v>147</v>
      </c>
      <c r="E477" s="158" t="s">
        <v>1</v>
      </c>
      <c r="F477" s="159" t="s">
        <v>148</v>
      </c>
      <c r="H477" s="160">
        <v>2</v>
      </c>
      <c r="I477" s="161"/>
      <c r="L477" s="157"/>
      <c r="M477" s="162"/>
      <c r="T477" s="163"/>
      <c r="AT477" s="158" t="s">
        <v>147</v>
      </c>
      <c r="AU477" s="158" t="s">
        <v>88</v>
      </c>
      <c r="AV477" s="13" t="s">
        <v>149</v>
      </c>
      <c r="AW477" s="13" t="s">
        <v>33</v>
      </c>
      <c r="AX477" s="13" t="s">
        <v>86</v>
      </c>
      <c r="AY477" s="158" t="s">
        <v>138</v>
      </c>
    </row>
    <row r="478" spans="2:65" s="1" customFormat="1" ht="37.9" customHeight="1">
      <c r="B478" s="30"/>
      <c r="C478" s="135" t="s">
        <v>640</v>
      </c>
      <c r="D478" s="135" t="s">
        <v>141</v>
      </c>
      <c r="E478" s="136" t="s">
        <v>736</v>
      </c>
      <c r="F478" s="137" t="s">
        <v>737</v>
      </c>
      <c r="G478" s="138" t="s">
        <v>381</v>
      </c>
      <c r="H478" s="139">
        <v>2</v>
      </c>
      <c r="I478" s="140"/>
      <c r="J478" s="141">
        <f>ROUND(I478*H478,2)</f>
        <v>0</v>
      </c>
      <c r="K478" s="142"/>
      <c r="L478" s="30"/>
      <c r="M478" s="143" t="s">
        <v>1</v>
      </c>
      <c r="N478" s="144" t="s">
        <v>44</v>
      </c>
      <c r="P478" s="145">
        <f>O478*H478</f>
        <v>0</v>
      </c>
      <c r="Q478" s="145">
        <v>0</v>
      </c>
      <c r="R478" s="145">
        <f>Q478*H478</f>
        <v>0</v>
      </c>
      <c r="S478" s="145">
        <v>4.64E-3</v>
      </c>
      <c r="T478" s="146">
        <f>S478*H478</f>
        <v>9.2800000000000001E-3</v>
      </c>
      <c r="AR478" s="147" t="s">
        <v>296</v>
      </c>
      <c r="AT478" s="147" t="s">
        <v>141</v>
      </c>
      <c r="AU478" s="147" t="s">
        <v>88</v>
      </c>
      <c r="AY478" s="15" t="s">
        <v>138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5" t="s">
        <v>86</v>
      </c>
      <c r="BK478" s="148">
        <f>ROUND(I478*H478,2)</f>
        <v>0</v>
      </c>
      <c r="BL478" s="15" t="s">
        <v>296</v>
      </c>
      <c r="BM478" s="147" t="s">
        <v>738</v>
      </c>
    </row>
    <row r="479" spans="2:65" s="12" customFormat="1" ht="11.25">
      <c r="B479" s="149"/>
      <c r="D479" s="150" t="s">
        <v>147</v>
      </c>
      <c r="E479" s="151" t="s">
        <v>1</v>
      </c>
      <c r="F479" s="152" t="s">
        <v>735</v>
      </c>
      <c r="H479" s="153">
        <v>2</v>
      </c>
      <c r="I479" s="154"/>
      <c r="L479" s="149"/>
      <c r="M479" s="155"/>
      <c r="T479" s="156"/>
      <c r="AT479" s="151" t="s">
        <v>147</v>
      </c>
      <c r="AU479" s="151" t="s">
        <v>88</v>
      </c>
      <c r="AV479" s="12" t="s">
        <v>88</v>
      </c>
      <c r="AW479" s="12" t="s">
        <v>33</v>
      </c>
      <c r="AX479" s="12" t="s">
        <v>79</v>
      </c>
      <c r="AY479" s="151" t="s">
        <v>138</v>
      </c>
    </row>
    <row r="480" spans="2:65" s="13" customFormat="1" ht="11.25">
      <c r="B480" s="157"/>
      <c r="D480" s="150" t="s">
        <v>147</v>
      </c>
      <c r="E480" s="158" t="s">
        <v>1</v>
      </c>
      <c r="F480" s="159" t="s">
        <v>148</v>
      </c>
      <c r="H480" s="160">
        <v>2</v>
      </c>
      <c r="I480" s="161"/>
      <c r="L480" s="157"/>
      <c r="M480" s="162"/>
      <c r="T480" s="163"/>
      <c r="AT480" s="158" t="s">
        <v>147</v>
      </c>
      <c r="AU480" s="158" t="s">
        <v>88</v>
      </c>
      <c r="AV480" s="13" t="s">
        <v>149</v>
      </c>
      <c r="AW480" s="13" t="s">
        <v>33</v>
      </c>
      <c r="AX480" s="13" t="s">
        <v>86</v>
      </c>
      <c r="AY480" s="158" t="s">
        <v>138</v>
      </c>
    </row>
    <row r="481" spans="2:65" s="1" customFormat="1" ht="37.9" customHeight="1">
      <c r="B481" s="30"/>
      <c r="C481" s="135" t="s">
        <v>739</v>
      </c>
      <c r="D481" s="135" t="s">
        <v>141</v>
      </c>
      <c r="E481" s="136" t="s">
        <v>740</v>
      </c>
      <c r="F481" s="137" t="s">
        <v>741</v>
      </c>
      <c r="G481" s="138" t="s">
        <v>278</v>
      </c>
      <c r="H481" s="139">
        <v>1</v>
      </c>
      <c r="I481" s="140"/>
      <c r="J481" s="141">
        <f>ROUND(I481*H481,2)</f>
        <v>0</v>
      </c>
      <c r="K481" s="142"/>
      <c r="L481" s="30"/>
      <c r="M481" s="143" t="s">
        <v>1</v>
      </c>
      <c r="N481" s="144" t="s">
        <v>44</v>
      </c>
      <c r="P481" s="145">
        <f>O481*H481</f>
        <v>0</v>
      </c>
      <c r="Q481" s="145">
        <v>0</v>
      </c>
      <c r="R481" s="145">
        <f>Q481*H481</f>
        <v>0</v>
      </c>
      <c r="S481" s="145">
        <v>5.7000000000000002E-3</v>
      </c>
      <c r="T481" s="146">
        <f>S481*H481</f>
        <v>5.7000000000000002E-3</v>
      </c>
      <c r="AR481" s="147" t="s">
        <v>296</v>
      </c>
      <c r="AT481" s="147" t="s">
        <v>141</v>
      </c>
      <c r="AU481" s="147" t="s">
        <v>88</v>
      </c>
      <c r="AY481" s="15" t="s">
        <v>138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5" t="s">
        <v>86</v>
      </c>
      <c r="BK481" s="148">
        <f>ROUND(I481*H481,2)</f>
        <v>0</v>
      </c>
      <c r="BL481" s="15" t="s">
        <v>296</v>
      </c>
      <c r="BM481" s="147" t="s">
        <v>742</v>
      </c>
    </row>
    <row r="482" spans="2:65" s="12" customFormat="1" ht="11.25">
      <c r="B482" s="149"/>
      <c r="D482" s="150" t="s">
        <v>147</v>
      </c>
      <c r="E482" s="151" t="s">
        <v>1</v>
      </c>
      <c r="F482" s="152" t="s">
        <v>743</v>
      </c>
      <c r="H482" s="153">
        <v>1</v>
      </c>
      <c r="I482" s="154"/>
      <c r="L482" s="149"/>
      <c r="M482" s="155"/>
      <c r="T482" s="156"/>
      <c r="AT482" s="151" t="s">
        <v>147</v>
      </c>
      <c r="AU482" s="151" t="s">
        <v>88</v>
      </c>
      <c r="AV482" s="12" t="s">
        <v>88</v>
      </c>
      <c r="AW482" s="12" t="s">
        <v>33</v>
      </c>
      <c r="AX482" s="12" t="s">
        <v>79</v>
      </c>
      <c r="AY482" s="151" t="s">
        <v>138</v>
      </c>
    </row>
    <row r="483" spans="2:65" s="13" customFormat="1" ht="11.25">
      <c r="B483" s="157"/>
      <c r="D483" s="150" t="s">
        <v>147</v>
      </c>
      <c r="E483" s="158" t="s">
        <v>1</v>
      </c>
      <c r="F483" s="159" t="s">
        <v>148</v>
      </c>
      <c r="H483" s="160">
        <v>1</v>
      </c>
      <c r="I483" s="161"/>
      <c r="L483" s="157"/>
      <c r="M483" s="162"/>
      <c r="T483" s="163"/>
      <c r="AT483" s="158" t="s">
        <v>147</v>
      </c>
      <c r="AU483" s="158" t="s">
        <v>88</v>
      </c>
      <c r="AV483" s="13" t="s">
        <v>149</v>
      </c>
      <c r="AW483" s="13" t="s">
        <v>33</v>
      </c>
      <c r="AX483" s="13" t="s">
        <v>86</v>
      </c>
      <c r="AY483" s="158" t="s">
        <v>138</v>
      </c>
    </row>
    <row r="484" spans="2:65" s="1" customFormat="1" ht="37.9" customHeight="1">
      <c r="B484" s="30"/>
      <c r="C484" s="135" t="s">
        <v>744</v>
      </c>
      <c r="D484" s="135" t="s">
        <v>141</v>
      </c>
      <c r="E484" s="136" t="s">
        <v>745</v>
      </c>
      <c r="F484" s="137" t="s">
        <v>746</v>
      </c>
      <c r="G484" s="138" t="s">
        <v>278</v>
      </c>
      <c r="H484" s="139">
        <v>1</v>
      </c>
      <c r="I484" s="140"/>
      <c r="J484" s="141">
        <f>ROUND(I484*H484,2)</f>
        <v>0</v>
      </c>
      <c r="K484" s="142"/>
      <c r="L484" s="30"/>
      <c r="M484" s="143" t="s">
        <v>1</v>
      </c>
      <c r="N484" s="144" t="s">
        <v>44</v>
      </c>
      <c r="P484" s="145">
        <f>O484*H484</f>
        <v>0</v>
      </c>
      <c r="Q484" s="145">
        <v>0</v>
      </c>
      <c r="R484" s="145">
        <f>Q484*H484</f>
        <v>0</v>
      </c>
      <c r="S484" s="145">
        <v>0</v>
      </c>
      <c r="T484" s="146">
        <f>S484*H484</f>
        <v>0</v>
      </c>
      <c r="AR484" s="147" t="s">
        <v>296</v>
      </c>
      <c r="AT484" s="147" t="s">
        <v>141</v>
      </c>
      <c r="AU484" s="147" t="s">
        <v>88</v>
      </c>
      <c r="AY484" s="15" t="s">
        <v>138</v>
      </c>
      <c r="BE484" s="148">
        <f>IF(N484="základní",J484,0)</f>
        <v>0</v>
      </c>
      <c r="BF484" s="148">
        <f>IF(N484="snížená",J484,0)</f>
        <v>0</v>
      </c>
      <c r="BG484" s="148">
        <f>IF(N484="zákl. přenesená",J484,0)</f>
        <v>0</v>
      </c>
      <c r="BH484" s="148">
        <f>IF(N484="sníž. přenesená",J484,0)</f>
        <v>0</v>
      </c>
      <c r="BI484" s="148">
        <f>IF(N484="nulová",J484,0)</f>
        <v>0</v>
      </c>
      <c r="BJ484" s="15" t="s">
        <v>86</v>
      </c>
      <c r="BK484" s="148">
        <f>ROUND(I484*H484,2)</f>
        <v>0</v>
      </c>
      <c r="BL484" s="15" t="s">
        <v>296</v>
      </c>
      <c r="BM484" s="147" t="s">
        <v>747</v>
      </c>
    </row>
    <row r="485" spans="2:65" s="12" customFormat="1" ht="11.25">
      <c r="B485" s="149"/>
      <c r="D485" s="150" t="s">
        <v>147</v>
      </c>
      <c r="E485" s="151" t="s">
        <v>1</v>
      </c>
      <c r="F485" s="152" t="s">
        <v>415</v>
      </c>
      <c r="H485" s="153">
        <v>1</v>
      </c>
      <c r="I485" s="154"/>
      <c r="L485" s="149"/>
      <c r="M485" s="155"/>
      <c r="T485" s="156"/>
      <c r="AT485" s="151" t="s">
        <v>147</v>
      </c>
      <c r="AU485" s="151" t="s">
        <v>88</v>
      </c>
      <c r="AV485" s="12" t="s">
        <v>88</v>
      </c>
      <c r="AW485" s="12" t="s">
        <v>33</v>
      </c>
      <c r="AX485" s="12" t="s">
        <v>79</v>
      </c>
      <c r="AY485" s="151" t="s">
        <v>138</v>
      </c>
    </row>
    <row r="486" spans="2:65" s="13" customFormat="1" ht="11.25">
      <c r="B486" s="157"/>
      <c r="D486" s="150" t="s">
        <v>147</v>
      </c>
      <c r="E486" s="158" t="s">
        <v>1</v>
      </c>
      <c r="F486" s="159" t="s">
        <v>148</v>
      </c>
      <c r="H486" s="160">
        <v>1</v>
      </c>
      <c r="I486" s="161"/>
      <c r="L486" s="157"/>
      <c r="M486" s="162"/>
      <c r="T486" s="163"/>
      <c r="AT486" s="158" t="s">
        <v>147</v>
      </c>
      <c r="AU486" s="158" t="s">
        <v>88</v>
      </c>
      <c r="AV486" s="13" t="s">
        <v>149</v>
      </c>
      <c r="AW486" s="13" t="s">
        <v>33</v>
      </c>
      <c r="AX486" s="13" t="s">
        <v>86</v>
      </c>
      <c r="AY486" s="158" t="s">
        <v>138</v>
      </c>
    </row>
    <row r="487" spans="2:65" s="1" customFormat="1" ht="16.5" customHeight="1">
      <c r="B487" s="30"/>
      <c r="C487" s="170" t="s">
        <v>748</v>
      </c>
      <c r="D487" s="170" t="s">
        <v>241</v>
      </c>
      <c r="E487" s="171" t="s">
        <v>749</v>
      </c>
      <c r="F487" s="172" t="s">
        <v>750</v>
      </c>
      <c r="G487" s="173" t="s">
        <v>278</v>
      </c>
      <c r="H487" s="174">
        <v>1</v>
      </c>
      <c r="I487" s="175"/>
      <c r="J487" s="176">
        <f>ROUND(I487*H487,2)</f>
        <v>0</v>
      </c>
      <c r="K487" s="177"/>
      <c r="L487" s="178"/>
      <c r="M487" s="179" t="s">
        <v>1</v>
      </c>
      <c r="N487" s="180" t="s">
        <v>44</v>
      </c>
      <c r="P487" s="145">
        <f>O487*H487</f>
        <v>0</v>
      </c>
      <c r="Q487" s="145">
        <v>2.8E-3</v>
      </c>
      <c r="R487" s="145">
        <f>Q487*H487</f>
        <v>2.8E-3</v>
      </c>
      <c r="S487" s="145">
        <v>0</v>
      </c>
      <c r="T487" s="146">
        <f>S487*H487</f>
        <v>0</v>
      </c>
      <c r="AR487" s="147" t="s">
        <v>391</v>
      </c>
      <c r="AT487" s="147" t="s">
        <v>241</v>
      </c>
      <c r="AU487" s="147" t="s">
        <v>88</v>
      </c>
      <c r="AY487" s="15" t="s">
        <v>138</v>
      </c>
      <c r="BE487" s="148">
        <f>IF(N487="základní",J487,0)</f>
        <v>0</v>
      </c>
      <c r="BF487" s="148">
        <f>IF(N487="snížená",J487,0)</f>
        <v>0</v>
      </c>
      <c r="BG487" s="148">
        <f>IF(N487="zákl. přenesená",J487,0)</f>
        <v>0</v>
      </c>
      <c r="BH487" s="148">
        <f>IF(N487="sníž. přenesená",J487,0)</f>
        <v>0</v>
      </c>
      <c r="BI487" s="148">
        <f>IF(N487="nulová",J487,0)</f>
        <v>0</v>
      </c>
      <c r="BJ487" s="15" t="s">
        <v>86</v>
      </c>
      <c r="BK487" s="148">
        <f>ROUND(I487*H487,2)</f>
        <v>0</v>
      </c>
      <c r="BL487" s="15" t="s">
        <v>296</v>
      </c>
      <c r="BM487" s="147" t="s">
        <v>751</v>
      </c>
    </row>
    <row r="488" spans="2:65" s="12" customFormat="1" ht="11.25">
      <c r="B488" s="149"/>
      <c r="D488" s="150" t="s">
        <v>147</v>
      </c>
      <c r="E488" s="151" t="s">
        <v>1</v>
      </c>
      <c r="F488" s="152" t="s">
        <v>752</v>
      </c>
      <c r="H488" s="153">
        <v>1</v>
      </c>
      <c r="I488" s="154"/>
      <c r="L488" s="149"/>
      <c r="M488" s="155"/>
      <c r="T488" s="156"/>
      <c r="AT488" s="151" t="s">
        <v>147</v>
      </c>
      <c r="AU488" s="151" t="s">
        <v>88</v>
      </c>
      <c r="AV488" s="12" t="s">
        <v>88</v>
      </c>
      <c r="AW488" s="12" t="s">
        <v>33</v>
      </c>
      <c r="AX488" s="12" t="s">
        <v>79</v>
      </c>
      <c r="AY488" s="151" t="s">
        <v>138</v>
      </c>
    </row>
    <row r="489" spans="2:65" s="13" customFormat="1" ht="11.25">
      <c r="B489" s="157"/>
      <c r="D489" s="150" t="s">
        <v>147</v>
      </c>
      <c r="E489" s="158" t="s">
        <v>1</v>
      </c>
      <c r="F489" s="159" t="s">
        <v>148</v>
      </c>
      <c r="H489" s="160">
        <v>1</v>
      </c>
      <c r="I489" s="161"/>
      <c r="L489" s="157"/>
      <c r="M489" s="162"/>
      <c r="T489" s="163"/>
      <c r="AT489" s="158" t="s">
        <v>147</v>
      </c>
      <c r="AU489" s="158" t="s">
        <v>88</v>
      </c>
      <c r="AV489" s="13" t="s">
        <v>149</v>
      </c>
      <c r="AW489" s="13" t="s">
        <v>33</v>
      </c>
      <c r="AX489" s="13" t="s">
        <v>86</v>
      </c>
      <c r="AY489" s="158" t="s">
        <v>138</v>
      </c>
    </row>
    <row r="490" spans="2:65" s="1" customFormat="1" ht="24.2" customHeight="1">
      <c r="B490" s="30"/>
      <c r="C490" s="135" t="s">
        <v>753</v>
      </c>
      <c r="D490" s="135" t="s">
        <v>141</v>
      </c>
      <c r="E490" s="136" t="s">
        <v>754</v>
      </c>
      <c r="F490" s="137" t="s">
        <v>755</v>
      </c>
      <c r="G490" s="138" t="s">
        <v>475</v>
      </c>
      <c r="H490" s="181"/>
      <c r="I490" s="140"/>
      <c r="J490" s="141">
        <f>ROUND(I490*H490,2)</f>
        <v>0</v>
      </c>
      <c r="K490" s="142"/>
      <c r="L490" s="30"/>
      <c r="M490" s="143" t="s">
        <v>1</v>
      </c>
      <c r="N490" s="144" t="s">
        <v>44</v>
      </c>
      <c r="P490" s="145">
        <f>O490*H490</f>
        <v>0</v>
      </c>
      <c r="Q490" s="145">
        <v>0</v>
      </c>
      <c r="R490" s="145">
        <f>Q490*H490</f>
        <v>0</v>
      </c>
      <c r="S490" s="145">
        <v>0</v>
      </c>
      <c r="T490" s="146">
        <f>S490*H490</f>
        <v>0</v>
      </c>
      <c r="AR490" s="147" t="s">
        <v>296</v>
      </c>
      <c r="AT490" s="147" t="s">
        <v>141</v>
      </c>
      <c r="AU490" s="147" t="s">
        <v>88</v>
      </c>
      <c r="AY490" s="15" t="s">
        <v>138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5" t="s">
        <v>86</v>
      </c>
      <c r="BK490" s="148">
        <f>ROUND(I490*H490,2)</f>
        <v>0</v>
      </c>
      <c r="BL490" s="15" t="s">
        <v>296</v>
      </c>
      <c r="BM490" s="147" t="s">
        <v>756</v>
      </c>
    </row>
    <row r="491" spans="2:65" s="11" customFormat="1" ht="22.9" customHeight="1">
      <c r="B491" s="123"/>
      <c r="D491" s="124" t="s">
        <v>78</v>
      </c>
      <c r="E491" s="133" t="s">
        <v>757</v>
      </c>
      <c r="F491" s="133" t="s">
        <v>758</v>
      </c>
      <c r="I491" s="126"/>
      <c r="J491" s="134">
        <f>BK491</f>
        <v>0</v>
      </c>
      <c r="L491" s="123"/>
      <c r="M491" s="128"/>
      <c r="P491" s="129">
        <f>SUM(P492:P527)</f>
        <v>0</v>
      </c>
      <c r="R491" s="129">
        <f>SUM(R492:R527)</f>
        <v>4.2800750700000005</v>
      </c>
      <c r="T491" s="130">
        <f>SUM(T492:T527)</f>
        <v>1.9783949999999999</v>
      </c>
      <c r="AR491" s="124" t="s">
        <v>88</v>
      </c>
      <c r="AT491" s="131" t="s">
        <v>78</v>
      </c>
      <c r="AU491" s="131" t="s">
        <v>86</v>
      </c>
      <c r="AY491" s="124" t="s">
        <v>138</v>
      </c>
      <c r="BK491" s="132">
        <f>SUM(BK492:BK527)</f>
        <v>0</v>
      </c>
    </row>
    <row r="492" spans="2:65" s="1" customFormat="1" ht="33" customHeight="1">
      <c r="B492" s="30"/>
      <c r="C492" s="135" t="s">
        <v>759</v>
      </c>
      <c r="D492" s="135" t="s">
        <v>141</v>
      </c>
      <c r="E492" s="136" t="s">
        <v>760</v>
      </c>
      <c r="F492" s="137" t="s">
        <v>761</v>
      </c>
      <c r="G492" s="138" t="s">
        <v>252</v>
      </c>
      <c r="H492" s="139">
        <v>6.5129999999999999</v>
      </c>
      <c r="I492" s="140"/>
      <c r="J492" s="141">
        <f>ROUND(I492*H492,2)</f>
        <v>0</v>
      </c>
      <c r="K492" s="142"/>
      <c r="L492" s="30"/>
      <c r="M492" s="143" t="s">
        <v>1</v>
      </c>
      <c r="N492" s="144" t="s">
        <v>44</v>
      </c>
      <c r="P492" s="145">
        <f>O492*H492</f>
        <v>0</v>
      </c>
      <c r="Q492" s="145">
        <v>1.89E-3</v>
      </c>
      <c r="R492" s="145">
        <f>Q492*H492</f>
        <v>1.2309569999999999E-2</v>
      </c>
      <c r="S492" s="145">
        <v>0</v>
      </c>
      <c r="T492" s="146">
        <f>S492*H492</f>
        <v>0</v>
      </c>
      <c r="AR492" s="147" t="s">
        <v>296</v>
      </c>
      <c r="AT492" s="147" t="s">
        <v>141</v>
      </c>
      <c r="AU492" s="147" t="s">
        <v>88</v>
      </c>
      <c r="AY492" s="15" t="s">
        <v>138</v>
      </c>
      <c r="BE492" s="148">
        <f>IF(N492="základní",J492,0)</f>
        <v>0</v>
      </c>
      <c r="BF492" s="148">
        <f>IF(N492="snížená",J492,0)</f>
        <v>0</v>
      </c>
      <c r="BG492" s="148">
        <f>IF(N492="zákl. přenesená",J492,0)</f>
        <v>0</v>
      </c>
      <c r="BH492" s="148">
        <f>IF(N492="sníž. přenesená",J492,0)</f>
        <v>0</v>
      </c>
      <c r="BI492" s="148">
        <f>IF(N492="nulová",J492,0)</f>
        <v>0</v>
      </c>
      <c r="BJ492" s="15" t="s">
        <v>86</v>
      </c>
      <c r="BK492" s="148">
        <f>ROUND(I492*H492,2)</f>
        <v>0</v>
      </c>
      <c r="BL492" s="15" t="s">
        <v>296</v>
      </c>
      <c r="BM492" s="147" t="s">
        <v>762</v>
      </c>
    </row>
    <row r="493" spans="2:65" s="12" customFormat="1" ht="11.25">
      <c r="B493" s="149"/>
      <c r="D493" s="150" t="s">
        <v>147</v>
      </c>
      <c r="E493" s="151" t="s">
        <v>1</v>
      </c>
      <c r="F493" s="152" t="s">
        <v>763</v>
      </c>
      <c r="H493" s="153">
        <v>3.6320000000000001</v>
      </c>
      <c r="I493" s="154"/>
      <c r="L493" s="149"/>
      <c r="M493" s="155"/>
      <c r="T493" s="156"/>
      <c r="AT493" s="151" t="s">
        <v>147</v>
      </c>
      <c r="AU493" s="151" t="s">
        <v>88</v>
      </c>
      <c r="AV493" s="12" t="s">
        <v>88</v>
      </c>
      <c r="AW493" s="12" t="s">
        <v>33</v>
      </c>
      <c r="AX493" s="12" t="s">
        <v>79</v>
      </c>
      <c r="AY493" s="151" t="s">
        <v>138</v>
      </c>
    </row>
    <row r="494" spans="2:65" s="12" customFormat="1" ht="11.25">
      <c r="B494" s="149"/>
      <c r="D494" s="150" t="s">
        <v>147</v>
      </c>
      <c r="E494" s="151" t="s">
        <v>1</v>
      </c>
      <c r="F494" s="152" t="s">
        <v>764</v>
      </c>
      <c r="H494" s="153">
        <v>2.8809999999999998</v>
      </c>
      <c r="I494" s="154"/>
      <c r="L494" s="149"/>
      <c r="M494" s="155"/>
      <c r="T494" s="156"/>
      <c r="AT494" s="151" t="s">
        <v>147</v>
      </c>
      <c r="AU494" s="151" t="s">
        <v>88</v>
      </c>
      <c r="AV494" s="12" t="s">
        <v>88</v>
      </c>
      <c r="AW494" s="12" t="s">
        <v>33</v>
      </c>
      <c r="AX494" s="12" t="s">
        <v>79</v>
      </c>
      <c r="AY494" s="151" t="s">
        <v>138</v>
      </c>
    </row>
    <row r="495" spans="2:65" s="13" customFormat="1" ht="11.25">
      <c r="B495" s="157"/>
      <c r="D495" s="150" t="s">
        <v>147</v>
      </c>
      <c r="E495" s="158" t="s">
        <v>1</v>
      </c>
      <c r="F495" s="159" t="s">
        <v>148</v>
      </c>
      <c r="H495" s="160">
        <v>6.5129999999999999</v>
      </c>
      <c r="I495" s="161"/>
      <c r="L495" s="157"/>
      <c r="M495" s="162"/>
      <c r="T495" s="163"/>
      <c r="AT495" s="158" t="s">
        <v>147</v>
      </c>
      <c r="AU495" s="158" t="s">
        <v>88</v>
      </c>
      <c r="AV495" s="13" t="s">
        <v>149</v>
      </c>
      <c r="AW495" s="13" t="s">
        <v>33</v>
      </c>
      <c r="AX495" s="13" t="s">
        <v>86</v>
      </c>
      <c r="AY495" s="158" t="s">
        <v>138</v>
      </c>
    </row>
    <row r="496" spans="2:65" s="1" customFormat="1" ht="24.2" customHeight="1">
      <c r="B496" s="30"/>
      <c r="C496" s="135" t="s">
        <v>765</v>
      </c>
      <c r="D496" s="135" t="s">
        <v>141</v>
      </c>
      <c r="E496" s="136" t="s">
        <v>766</v>
      </c>
      <c r="F496" s="137" t="s">
        <v>767</v>
      </c>
      <c r="G496" s="138" t="s">
        <v>238</v>
      </c>
      <c r="H496" s="139">
        <v>110.075</v>
      </c>
      <c r="I496" s="140"/>
      <c r="J496" s="141">
        <f>ROUND(I496*H496,2)</f>
        <v>0</v>
      </c>
      <c r="K496" s="142"/>
      <c r="L496" s="30"/>
      <c r="M496" s="143" t="s">
        <v>1</v>
      </c>
      <c r="N496" s="144" t="s">
        <v>44</v>
      </c>
      <c r="P496" s="145">
        <f>O496*H496</f>
        <v>0</v>
      </c>
      <c r="Q496" s="145">
        <v>0</v>
      </c>
      <c r="R496" s="145">
        <f>Q496*H496</f>
        <v>0</v>
      </c>
      <c r="S496" s="145">
        <v>0</v>
      </c>
      <c r="T496" s="146">
        <f>S496*H496</f>
        <v>0</v>
      </c>
      <c r="AR496" s="147" t="s">
        <v>296</v>
      </c>
      <c r="AT496" s="147" t="s">
        <v>141</v>
      </c>
      <c r="AU496" s="147" t="s">
        <v>88</v>
      </c>
      <c r="AY496" s="15" t="s">
        <v>138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5" t="s">
        <v>86</v>
      </c>
      <c r="BK496" s="148">
        <f>ROUND(I496*H496,2)</f>
        <v>0</v>
      </c>
      <c r="BL496" s="15" t="s">
        <v>296</v>
      </c>
      <c r="BM496" s="147" t="s">
        <v>768</v>
      </c>
    </row>
    <row r="497" spans="2:65" s="12" customFormat="1" ht="11.25">
      <c r="B497" s="149"/>
      <c r="D497" s="150" t="s">
        <v>147</v>
      </c>
      <c r="E497" s="151" t="s">
        <v>1</v>
      </c>
      <c r="F497" s="152" t="s">
        <v>769</v>
      </c>
      <c r="H497" s="153">
        <v>110.075</v>
      </c>
      <c r="I497" s="154"/>
      <c r="L497" s="149"/>
      <c r="M497" s="155"/>
      <c r="T497" s="156"/>
      <c r="AT497" s="151" t="s">
        <v>147</v>
      </c>
      <c r="AU497" s="151" t="s">
        <v>88</v>
      </c>
      <c r="AV497" s="12" t="s">
        <v>88</v>
      </c>
      <c r="AW497" s="12" t="s">
        <v>33</v>
      </c>
      <c r="AX497" s="12" t="s">
        <v>79</v>
      </c>
      <c r="AY497" s="151" t="s">
        <v>138</v>
      </c>
    </row>
    <row r="498" spans="2:65" s="13" customFormat="1" ht="11.25">
      <c r="B498" s="157"/>
      <c r="D498" s="150" t="s">
        <v>147</v>
      </c>
      <c r="E498" s="158" t="s">
        <v>1</v>
      </c>
      <c r="F498" s="159" t="s">
        <v>148</v>
      </c>
      <c r="H498" s="160">
        <v>110.075</v>
      </c>
      <c r="I498" s="161"/>
      <c r="L498" s="157"/>
      <c r="M498" s="162"/>
      <c r="T498" s="163"/>
      <c r="AT498" s="158" t="s">
        <v>147</v>
      </c>
      <c r="AU498" s="158" t="s">
        <v>88</v>
      </c>
      <c r="AV498" s="13" t="s">
        <v>149</v>
      </c>
      <c r="AW498" s="13" t="s">
        <v>33</v>
      </c>
      <c r="AX498" s="13" t="s">
        <v>86</v>
      </c>
      <c r="AY498" s="158" t="s">
        <v>138</v>
      </c>
    </row>
    <row r="499" spans="2:65" s="1" customFormat="1" ht="16.5" customHeight="1">
      <c r="B499" s="30"/>
      <c r="C499" s="170" t="s">
        <v>770</v>
      </c>
      <c r="D499" s="170" t="s">
        <v>241</v>
      </c>
      <c r="E499" s="171" t="s">
        <v>771</v>
      </c>
      <c r="F499" s="172" t="s">
        <v>772</v>
      </c>
      <c r="G499" s="173" t="s">
        <v>252</v>
      </c>
      <c r="H499" s="174">
        <v>3.6320000000000001</v>
      </c>
      <c r="I499" s="175"/>
      <c r="J499" s="176">
        <f>ROUND(I499*H499,2)</f>
        <v>0</v>
      </c>
      <c r="K499" s="177"/>
      <c r="L499" s="178"/>
      <c r="M499" s="179" t="s">
        <v>1</v>
      </c>
      <c r="N499" s="180" t="s">
        <v>44</v>
      </c>
      <c r="P499" s="145">
        <f>O499*H499</f>
        <v>0</v>
      </c>
      <c r="Q499" s="145">
        <v>0.55000000000000004</v>
      </c>
      <c r="R499" s="145">
        <f>Q499*H499</f>
        <v>1.9976000000000003</v>
      </c>
      <c r="S499" s="145">
        <v>0</v>
      </c>
      <c r="T499" s="146">
        <f>S499*H499</f>
        <v>0</v>
      </c>
      <c r="AR499" s="147" t="s">
        <v>391</v>
      </c>
      <c r="AT499" s="147" t="s">
        <v>241</v>
      </c>
      <c r="AU499" s="147" t="s">
        <v>88</v>
      </c>
      <c r="AY499" s="15" t="s">
        <v>138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5" t="s">
        <v>86</v>
      </c>
      <c r="BK499" s="148">
        <f>ROUND(I499*H499,2)</f>
        <v>0</v>
      </c>
      <c r="BL499" s="15" t="s">
        <v>296</v>
      </c>
      <c r="BM499" s="147" t="s">
        <v>773</v>
      </c>
    </row>
    <row r="500" spans="2:65" s="12" customFormat="1" ht="11.25">
      <c r="B500" s="149"/>
      <c r="D500" s="150" t="s">
        <v>147</v>
      </c>
      <c r="E500" s="151" t="s">
        <v>1</v>
      </c>
      <c r="F500" s="152" t="s">
        <v>774</v>
      </c>
      <c r="H500" s="153">
        <v>3.302</v>
      </c>
      <c r="I500" s="154"/>
      <c r="L500" s="149"/>
      <c r="M500" s="155"/>
      <c r="T500" s="156"/>
      <c r="AT500" s="151" t="s">
        <v>147</v>
      </c>
      <c r="AU500" s="151" t="s">
        <v>88</v>
      </c>
      <c r="AV500" s="12" t="s">
        <v>88</v>
      </c>
      <c r="AW500" s="12" t="s">
        <v>33</v>
      </c>
      <c r="AX500" s="12" t="s">
        <v>79</v>
      </c>
      <c r="AY500" s="151" t="s">
        <v>138</v>
      </c>
    </row>
    <row r="501" spans="2:65" s="13" customFormat="1" ht="11.25">
      <c r="B501" s="157"/>
      <c r="D501" s="150" t="s">
        <v>147</v>
      </c>
      <c r="E501" s="158" t="s">
        <v>1</v>
      </c>
      <c r="F501" s="159" t="s">
        <v>148</v>
      </c>
      <c r="H501" s="160">
        <v>3.302</v>
      </c>
      <c r="I501" s="161"/>
      <c r="L501" s="157"/>
      <c r="M501" s="162"/>
      <c r="T501" s="163"/>
      <c r="AT501" s="158" t="s">
        <v>147</v>
      </c>
      <c r="AU501" s="158" t="s">
        <v>88</v>
      </c>
      <c r="AV501" s="13" t="s">
        <v>149</v>
      </c>
      <c r="AW501" s="13" t="s">
        <v>33</v>
      </c>
      <c r="AX501" s="13" t="s">
        <v>86</v>
      </c>
      <c r="AY501" s="158" t="s">
        <v>138</v>
      </c>
    </row>
    <row r="502" spans="2:65" s="12" customFormat="1" ht="11.25">
      <c r="B502" s="149"/>
      <c r="D502" s="150" t="s">
        <v>147</v>
      </c>
      <c r="F502" s="152" t="s">
        <v>775</v>
      </c>
      <c r="H502" s="153">
        <v>3.6320000000000001</v>
      </c>
      <c r="I502" s="154"/>
      <c r="L502" s="149"/>
      <c r="M502" s="155"/>
      <c r="T502" s="156"/>
      <c r="AT502" s="151" t="s">
        <v>147</v>
      </c>
      <c r="AU502" s="151" t="s">
        <v>88</v>
      </c>
      <c r="AV502" s="12" t="s">
        <v>88</v>
      </c>
      <c r="AW502" s="12" t="s">
        <v>4</v>
      </c>
      <c r="AX502" s="12" t="s">
        <v>86</v>
      </c>
      <c r="AY502" s="151" t="s">
        <v>138</v>
      </c>
    </row>
    <row r="503" spans="2:65" s="1" customFormat="1" ht="24.2" customHeight="1">
      <c r="B503" s="30"/>
      <c r="C503" s="135" t="s">
        <v>776</v>
      </c>
      <c r="D503" s="135" t="s">
        <v>141</v>
      </c>
      <c r="E503" s="136" t="s">
        <v>777</v>
      </c>
      <c r="F503" s="137" t="s">
        <v>778</v>
      </c>
      <c r="G503" s="138" t="s">
        <v>238</v>
      </c>
      <c r="H503" s="139">
        <v>46.8</v>
      </c>
      <c r="I503" s="140"/>
      <c r="J503" s="141">
        <f>ROUND(I503*H503,2)</f>
        <v>0</v>
      </c>
      <c r="K503" s="142"/>
      <c r="L503" s="30"/>
      <c r="M503" s="143" t="s">
        <v>1</v>
      </c>
      <c r="N503" s="144" t="s">
        <v>44</v>
      </c>
      <c r="P503" s="145">
        <f>O503*H503</f>
        <v>0</v>
      </c>
      <c r="Q503" s="145">
        <v>1.396E-2</v>
      </c>
      <c r="R503" s="145">
        <f>Q503*H503</f>
        <v>0.65332800000000002</v>
      </c>
      <c r="S503" s="145">
        <v>0</v>
      </c>
      <c r="T503" s="146">
        <f>S503*H503</f>
        <v>0</v>
      </c>
      <c r="AR503" s="147" t="s">
        <v>296</v>
      </c>
      <c r="AT503" s="147" t="s">
        <v>141</v>
      </c>
      <c r="AU503" s="147" t="s">
        <v>88</v>
      </c>
      <c r="AY503" s="15" t="s">
        <v>138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5" t="s">
        <v>86</v>
      </c>
      <c r="BK503" s="148">
        <f>ROUND(I503*H503,2)</f>
        <v>0</v>
      </c>
      <c r="BL503" s="15" t="s">
        <v>296</v>
      </c>
      <c r="BM503" s="147" t="s">
        <v>779</v>
      </c>
    </row>
    <row r="504" spans="2:65" s="12" customFormat="1" ht="11.25">
      <c r="B504" s="149"/>
      <c r="D504" s="150" t="s">
        <v>147</v>
      </c>
      <c r="E504" s="151" t="s">
        <v>1</v>
      </c>
      <c r="F504" s="152" t="s">
        <v>780</v>
      </c>
      <c r="H504" s="153">
        <v>46.8</v>
      </c>
      <c r="I504" s="154"/>
      <c r="L504" s="149"/>
      <c r="M504" s="155"/>
      <c r="T504" s="156"/>
      <c r="AT504" s="151" t="s">
        <v>147</v>
      </c>
      <c r="AU504" s="151" t="s">
        <v>88</v>
      </c>
      <c r="AV504" s="12" t="s">
        <v>88</v>
      </c>
      <c r="AW504" s="12" t="s">
        <v>33</v>
      </c>
      <c r="AX504" s="12" t="s">
        <v>79</v>
      </c>
      <c r="AY504" s="151" t="s">
        <v>138</v>
      </c>
    </row>
    <row r="505" spans="2:65" s="13" customFormat="1" ht="11.25">
      <c r="B505" s="157"/>
      <c r="D505" s="150" t="s">
        <v>147</v>
      </c>
      <c r="E505" s="158" t="s">
        <v>1</v>
      </c>
      <c r="F505" s="159" t="s">
        <v>148</v>
      </c>
      <c r="H505" s="160">
        <v>46.8</v>
      </c>
      <c r="I505" s="161"/>
      <c r="L505" s="157"/>
      <c r="M505" s="162"/>
      <c r="T505" s="163"/>
      <c r="AT505" s="158" t="s">
        <v>147</v>
      </c>
      <c r="AU505" s="158" t="s">
        <v>88</v>
      </c>
      <c r="AV505" s="13" t="s">
        <v>149</v>
      </c>
      <c r="AW505" s="13" t="s">
        <v>33</v>
      </c>
      <c r="AX505" s="13" t="s">
        <v>86</v>
      </c>
      <c r="AY505" s="158" t="s">
        <v>138</v>
      </c>
    </row>
    <row r="506" spans="2:65" s="1" customFormat="1" ht="16.5" customHeight="1">
      <c r="B506" s="30"/>
      <c r="C506" s="135" t="s">
        <v>781</v>
      </c>
      <c r="D506" s="135" t="s">
        <v>141</v>
      </c>
      <c r="E506" s="136" t="s">
        <v>782</v>
      </c>
      <c r="F506" s="137" t="s">
        <v>783</v>
      </c>
      <c r="G506" s="138" t="s">
        <v>381</v>
      </c>
      <c r="H506" s="139">
        <v>135</v>
      </c>
      <c r="I506" s="140"/>
      <c r="J506" s="141">
        <f>ROUND(I506*H506,2)</f>
        <v>0</v>
      </c>
      <c r="K506" s="142"/>
      <c r="L506" s="30"/>
      <c r="M506" s="143" t="s">
        <v>1</v>
      </c>
      <c r="N506" s="144" t="s">
        <v>44</v>
      </c>
      <c r="P506" s="145">
        <f>O506*H506</f>
        <v>0</v>
      </c>
      <c r="Q506" s="145">
        <v>3.0000000000000001E-5</v>
      </c>
      <c r="R506" s="145">
        <f>Q506*H506</f>
        <v>4.0499999999999998E-3</v>
      </c>
      <c r="S506" s="145">
        <v>0</v>
      </c>
      <c r="T506" s="146">
        <f>S506*H506</f>
        <v>0</v>
      </c>
      <c r="AR506" s="147" t="s">
        <v>296</v>
      </c>
      <c r="AT506" s="147" t="s">
        <v>141</v>
      </c>
      <c r="AU506" s="147" t="s">
        <v>88</v>
      </c>
      <c r="AY506" s="15" t="s">
        <v>138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5" t="s">
        <v>86</v>
      </c>
      <c r="BK506" s="148">
        <f>ROUND(I506*H506,2)</f>
        <v>0</v>
      </c>
      <c r="BL506" s="15" t="s">
        <v>296</v>
      </c>
      <c r="BM506" s="147" t="s">
        <v>784</v>
      </c>
    </row>
    <row r="507" spans="2:65" s="12" customFormat="1" ht="11.25">
      <c r="B507" s="149"/>
      <c r="D507" s="150" t="s">
        <v>147</v>
      </c>
      <c r="E507" s="151" t="s">
        <v>1</v>
      </c>
      <c r="F507" s="152" t="s">
        <v>785</v>
      </c>
      <c r="H507" s="153">
        <v>135</v>
      </c>
      <c r="I507" s="154"/>
      <c r="L507" s="149"/>
      <c r="M507" s="155"/>
      <c r="T507" s="156"/>
      <c r="AT507" s="151" t="s">
        <v>147</v>
      </c>
      <c r="AU507" s="151" t="s">
        <v>88</v>
      </c>
      <c r="AV507" s="12" t="s">
        <v>88</v>
      </c>
      <c r="AW507" s="12" t="s">
        <v>33</v>
      </c>
      <c r="AX507" s="12" t="s">
        <v>79</v>
      </c>
      <c r="AY507" s="151" t="s">
        <v>138</v>
      </c>
    </row>
    <row r="508" spans="2:65" s="13" customFormat="1" ht="11.25">
      <c r="B508" s="157"/>
      <c r="D508" s="150" t="s">
        <v>147</v>
      </c>
      <c r="E508" s="158" t="s">
        <v>1</v>
      </c>
      <c r="F508" s="159" t="s">
        <v>148</v>
      </c>
      <c r="H508" s="160">
        <v>135</v>
      </c>
      <c r="I508" s="161"/>
      <c r="L508" s="157"/>
      <c r="M508" s="162"/>
      <c r="T508" s="163"/>
      <c r="AT508" s="158" t="s">
        <v>147</v>
      </c>
      <c r="AU508" s="158" t="s">
        <v>88</v>
      </c>
      <c r="AV508" s="13" t="s">
        <v>149</v>
      </c>
      <c r="AW508" s="13" t="s">
        <v>33</v>
      </c>
      <c r="AX508" s="13" t="s">
        <v>86</v>
      </c>
      <c r="AY508" s="158" t="s">
        <v>138</v>
      </c>
    </row>
    <row r="509" spans="2:65" s="1" customFormat="1" ht="37.9" customHeight="1">
      <c r="B509" s="30"/>
      <c r="C509" s="135" t="s">
        <v>786</v>
      </c>
      <c r="D509" s="135" t="s">
        <v>141</v>
      </c>
      <c r="E509" s="136" t="s">
        <v>787</v>
      </c>
      <c r="F509" s="137" t="s">
        <v>788</v>
      </c>
      <c r="G509" s="138" t="s">
        <v>381</v>
      </c>
      <c r="H509" s="139">
        <v>60</v>
      </c>
      <c r="I509" s="140"/>
      <c r="J509" s="141">
        <f>ROUND(I509*H509,2)</f>
        <v>0</v>
      </c>
      <c r="K509" s="142"/>
      <c r="L509" s="30"/>
      <c r="M509" s="143" t="s">
        <v>1</v>
      </c>
      <c r="N509" s="144" t="s">
        <v>44</v>
      </c>
      <c r="P509" s="145">
        <f>O509*H509</f>
        <v>0</v>
      </c>
      <c r="Q509" s="145">
        <v>0</v>
      </c>
      <c r="R509" s="145">
        <f>Q509*H509</f>
        <v>0</v>
      </c>
      <c r="S509" s="145">
        <v>0</v>
      </c>
      <c r="T509" s="146">
        <f>S509*H509</f>
        <v>0</v>
      </c>
      <c r="AR509" s="147" t="s">
        <v>296</v>
      </c>
      <c r="AT509" s="147" t="s">
        <v>141</v>
      </c>
      <c r="AU509" s="147" t="s">
        <v>88</v>
      </c>
      <c r="AY509" s="15" t="s">
        <v>138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5" t="s">
        <v>86</v>
      </c>
      <c r="BK509" s="148">
        <f>ROUND(I509*H509,2)</f>
        <v>0</v>
      </c>
      <c r="BL509" s="15" t="s">
        <v>296</v>
      </c>
      <c r="BM509" s="147" t="s">
        <v>789</v>
      </c>
    </row>
    <row r="510" spans="2:65" s="12" customFormat="1" ht="11.25">
      <c r="B510" s="149"/>
      <c r="D510" s="150" t="s">
        <v>147</v>
      </c>
      <c r="E510" s="151" t="s">
        <v>1</v>
      </c>
      <c r="F510" s="152" t="s">
        <v>790</v>
      </c>
      <c r="H510" s="153">
        <v>60</v>
      </c>
      <c r="I510" s="154"/>
      <c r="L510" s="149"/>
      <c r="M510" s="155"/>
      <c r="T510" s="156"/>
      <c r="AT510" s="151" t="s">
        <v>147</v>
      </c>
      <c r="AU510" s="151" t="s">
        <v>88</v>
      </c>
      <c r="AV510" s="12" t="s">
        <v>88</v>
      </c>
      <c r="AW510" s="12" t="s">
        <v>33</v>
      </c>
      <c r="AX510" s="12" t="s">
        <v>79</v>
      </c>
      <c r="AY510" s="151" t="s">
        <v>138</v>
      </c>
    </row>
    <row r="511" spans="2:65" s="13" customFormat="1" ht="11.25">
      <c r="B511" s="157"/>
      <c r="D511" s="150" t="s">
        <v>147</v>
      </c>
      <c r="E511" s="158" t="s">
        <v>1</v>
      </c>
      <c r="F511" s="159" t="s">
        <v>148</v>
      </c>
      <c r="H511" s="160">
        <v>60</v>
      </c>
      <c r="I511" s="161"/>
      <c r="L511" s="157"/>
      <c r="M511" s="162"/>
      <c r="T511" s="163"/>
      <c r="AT511" s="158" t="s">
        <v>147</v>
      </c>
      <c r="AU511" s="158" t="s">
        <v>88</v>
      </c>
      <c r="AV511" s="13" t="s">
        <v>149</v>
      </c>
      <c r="AW511" s="13" t="s">
        <v>33</v>
      </c>
      <c r="AX511" s="13" t="s">
        <v>86</v>
      </c>
      <c r="AY511" s="158" t="s">
        <v>138</v>
      </c>
    </row>
    <row r="512" spans="2:65" s="1" customFormat="1" ht="21.75" customHeight="1">
      <c r="B512" s="30"/>
      <c r="C512" s="170" t="s">
        <v>791</v>
      </c>
      <c r="D512" s="170" t="s">
        <v>241</v>
      </c>
      <c r="E512" s="171" t="s">
        <v>792</v>
      </c>
      <c r="F512" s="172" t="s">
        <v>793</v>
      </c>
      <c r="G512" s="173" t="s">
        <v>252</v>
      </c>
      <c r="H512" s="174">
        <v>2.8809999999999998</v>
      </c>
      <c r="I512" s="175"/>
      <c r="J512" s="176">
        <f>ROUND(I512*H512,2)</f>
        <v>0</v>
      </c>
      <c r="K512" s="177"/>
      <c r="L512" s="178"/>
      <c r="M512" s="179" t="s">
        <v>1</v>
      </c>
      <c r="N512" s="180" t="s">
        <v>44</v>
      </c>
      <c r="P512" s="145">
        <f>O512*H512</f>
        <v>0</v>
      </c>
      <c r="Q512" s="145">
        <v>0.55000000000000004</v>
      </c>
      <c r="R512" s="145">
        <f>Q512*H512</f>
        <v>1.5845499999999999</v>
      </c>
      <c r="S512" s="145">
        <v>0</v>
      </c>
      <c r="T512" s="146">
        <f>S512*H512</f>
        <v>0</v>
      </c>
      <c r="AR512" s="147" t="s">
        <v>391</v>
      </c>
      <c r="AT512" s="147" t="s">
        <v>241</v>
      </c>
      <c r="AU512" s="147" t="s">
        <v>88</v>
      </c>
      <c r="AY512" s="15" t="s">
        <v>138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5" t="s">
        <v>86</v>
      </c>
      <c r="BK512" s="148">
        <f>ROUND(I512*H512,2)</f>
        <v>0</v>
      </c>
      <c r="BL512" s="15" t="s">
        <v>296</v>
      </c>
      <c r="BM512" s="147" t="s">
        <v>794</v>
      </c>
    </row>
    <row r="513" spans="2:65" s="12" customFormat="1" ht="11.25">
      <c r="B513" s="149"/>
      <c r="D513" s="150" t="s">
        <v>147</v>
      </c>
      <c r="E513" s="151" t="s">
        <v>1</v>
      </c>
      <c r="F513" s="152" t="s">
        <v>795</v>
      </c>
      <c r="H513" s="153">
        <v>1.1879999999999999</v>
      </c>
      <c r="I513" s="154"/>
      <c r="L513" s="149"/>
      <c r="M513" s="155"/>
      <c r="T513" s="156"/>
      <c r="AT513" s="151" t="s">
        <v>147</v>
      </c>
      <c r="AU513" s="151" t="s">
        <v>88</v>
      </c>
      <c r="AV513" s="12" t="s">
        <v>88</v>
      </c>
      <c r="AW513" s="12" t="s">
        <v>33</v>
      </c>
      <c r="AX513" s="12" t="s">
        <v>79</v>
      </c>
      <c r="AY513" s="151" t="s">
        <v>138</v>
      </c>
    </row>
    <row r="514" spans="2:65" s="12" customFormat="1" ht="22.5">
      <c r="B514" s="149"/>
      <c r="D514" s="150" t="s">
        <v>147</v>
      </c>
      <c r="E514" s="151" t="s">
        <v>1</v>
      </c>
      <c r="F514" s="152" t="s">
        <v>796</v>
      </c>
      <c r="H514" s="153">
        <v>1.431</v>
      </c>
      <c r="I514" s="154"/>
      <c r="L514" s="149"/>
      <c r="M514" s="155"/>
      <c r="T514" s="156"/>
      <c r="AT514" s="151" t="s">
        <v>147</v>
      </c>
      <c r="AU514" s="151" t="s">
        <v>88</v>
      </c>
      <c r="AV514" s="12" t="s">
        <v>88</v>
      </c>
      <c r="AW514" s="12" t="s">
        <v>33</v>
      </c>
      <c r="AX514" s="12" t="s">
        <v>79</v>
      </c>
      <c r="AY514" s="151" t="s">
        <v>138</v>
      </c>
    </row>
    <row r="515" spans="2:65" s="13" customFormat="1" ht="11.25">
      <c r="B515" s="157"/>
      <c r="D515" s="150" t="s">
        <v>147</v>
      </c>
      <c r="E515" s="158" t="s">
        <v>1</v>
      </c>
      <c r="F515" s="159" t="s">
        <v>148</v>
      </c>
      <c r="H515" s="160">
        <v>2.6190000000000002</v>
      </c>
      <c r="I515" s="161"/>
      <c r="L515" s="157"/>
      <c r="M515" s="162"/>
      <c r="T515" s="163"/>
      <c r="AT515" s="158" t="s">
        <v>147</v>
      </c>
      <c r="AU515" s="158" t="s">
        <v>88</v>
      </c>
      <c r="AV515" s="13" t="s">
        <v>149</v>
      </c>
      <c r="AW515" s="13" t="s">
        <v>33</v>
      </c>
      <c r="AX515" s="13" t="s">
        <v>86</v>
      </c>
      <c r="AY515" s="158" t="s">
        <v>138</v>
      </c>
    </row>
    <row r="516" spans="2:65" s="12" customFormat="1" ht="11.25">
      <c r="B516" s="149"/>
      <c r="D516" s="150" t="s">
        <v>147</v>
      </c>
      <c r="F516" s="152" t="s">
        <v>797</v>
      </c>
      <c r="H516" s="153">
        <v>2.8809999999999998</v>
      </c>
      <c r="I516" s="154"/>
      <c r="L516" s="149"/>
      <c r="M516" s="155"/>
      <c r="T516" s="156"/>
      <c r="AT516" s="151" t="s">
        <v>147</v>
      </c>
      <c r="AU516" s="151" t="s">
        <v>88</v>
      </c>
      <c r="AV516" s="12" t="s">
        <v>88</v>
      </c>
      <c r="AW516" s="12" t="s">
        <v>4</v>
      </c>
      <c r="AX516" s="12" t="s">
        <v>86</v>
      </c>
      <c r="AY516" s="151" t="s">
        <v>138</v>
      </c>
    </row>
    <row r="517" spans="2:65" s="1" customFormat="1" ht="24.2" customHeight="1">
      <c r="B517" s="30"/>
      <c r="C517" s="135" t="s">
        <v>798</v>
      </c>
      <c r="D517" s="135" t="s">
        <v>141</v>
      </c>
      <c r="E517" s="136" t="s">
        <v>799</v>
      </c>
      <c r="F517" s="137" t="s">
        <v>800</v>
      </c>
      <c r="G517" s="138" t="s">
        <v>238</v>
      </c>
      <c r="H517" s="139">
        <v>156.875</v>
      </c>
      <c r="I517" s="140"/>
      <c r="J517" s="141">
        <f>ROUND(I517*H517,2)</f>
        <v>0</v>
      </c>
      <c r="K517" s="142"/>
      <c r="L517" s="30"/>
      <c r="M517" s="143" t="s">
        <v>1</v>
      </c>
      <c r="N517" s="144" t="s">
        <v>44</v>
      </c>
      <c r="P517" s="145">
        <f>O517*H517</f>
        <v>0</v>
      </c>
      <c r="Q517" s="145">
        <v>1.8000000000000001E-4</v>
      </c>
      <c r="R517" s="145">
        <f>Q517*H517</f>
        <v>2.8237500000000002E-2</v>
      </c>
      <c r="S517" s="145">
        <v>0</v>
      </c>
      <c r="T517" s="146">
        <f>S517*H517</f>
        <v>0</v>
      </c>
      <c r="AR517" s="147" t="s">
        <v>296</v>
      </c>
      <c r="AT517" s="147" t="s">
        <v>141</v>
      </c>
      <c r="AU517" s="147" t="s">
        <v>88</v>
      </c>
      <c r="AY517" s="15" t="s">
        <v>138</v>
      </c>
      <c r="BE517" s="148">
        <f>IF(N517="základní",J517,0)</f>
        <v>0</v>
      </c>
      <c r="BF517" s="148">
        <f>IF(N517="snížená",J517,0)</f>
        <v>0</v>
      </c>
      <c r="BG517" s="148">
        <f>IF(N517="zákl. přenesená",J517,0)</f>
        <v>0</v>
      </c>
      <c r="BH517" s="148">
        <f>IF(N517="sníž. přenesená",J517,0)</f>
        <v>0</v>
      </c>
      <c r="BI517" s="148">
        <f>IF(N517="nulová",J517,0)</f>
        <v>0</v>
      </c>
      <c r="BJ517" s="15" t="s">
        <v>86</v>
      </c>
      <c r="BK517" s="148">
        <f>ROUND(I517*H517,2)</f>
        <v>0</v>
      </c>
      <c r="BL517" s="15" t="s">
        <v>296</v>
      </c>
      <c r="BM517" s="147" t="s">
        <v>801</v>
      </c>
    </row>
    <row r="518" spans="2:65" s="12" customFormat="1" ht="11.25">
      <c r="B518" s="149"/>
      <c r="D518" s="150" t="s">
        <v>147</v>
      </c>
      <c r="E518" s="151" t="s">
        <v>1</v>
      </c>
      <c r="F518" s="152" t="s">
        <v>780</v>
      </c>
      <c r="H518" s="153">
        <v>46.8</v>
      </c>
      <c r="I518" s="154"/>
      <c r="L518" s="149"/>
      <c r="M518" s="155"/>
      <c r="T518" s="156"/>
      <c r="AT518" s="151" t="s">
        <v>147</v>
      </c>
      <c r="AU518" s="151" t="s">
        <v>88</v>
      </c>
      <c r="AV518" s="12" t="s">
        <v>88</v>
      </c>
      <c r="AW518" s="12" t="s">
        <v>33</v>
      </c>
      <c r="AX518" s="12" t="s">
        <v>79</v>
      </c>
      <c r="AY518" s="151" t="s">
        <v>138</v>
      </c>
    </row>
    <row r="519" spans="2:65" s="12" customFormat="1" ht="11.25">
      <c r="B519" s="149"/>
      <c r="D519" s="150" t="s">
        <v>147</v>
      </c>
      <c r="E519" s="151" t="s">
        <v>1</v>
      </c>
      <c r="F519" s="152" t="s">
        <v>802</v>
      </c>
      <c r="H519" s="153">
        <v>110.075</v>
      </c>
      <c r="I519" s="154"/>
      <c r="L519" s="149"/>
      <c r="M519" s="155"/>
      <c r="T519" s="156"/>
      <c r="AT519" s="151" t="s">
        <v>147</v>
      </c>
      <c r="AU519" s="151" t="s">
        <v>88</v>
      </c>
      <c r="AV519" s="12" t="s">
        <v>88</v>
      </c>
      <c r="AW519" s="12" t="s">
        <v>33</v>
      </c>
      <c r="AX519" s="12" t="s">
        <v>79</v>
      </c>
      <c r="AY519" s="151" t="s">
        <v>138</v>
      </c>
    </row>
    <row r="520" spans="2:65" s="13" customFormat="1" ht="11.25">
      <c r="B520" s="157"/>
      <c r="D520" s="150" t="s">
        <v>147</v>
      </c>
      <c r="E520" s="158" t="s">
        <v>1</v>
      </c>
      <c r="F520" s="159" t="s">
        <v>148</v>
      </c>
      <c r="H520" s="160">
        <v>156.875</v>
      </c>
      <c r="I520" s="161"/>
      <c r="L520" s="157"/>
      <c r="M520" s="162"/>
      <c r="T520" s="163"/>
      <c r="AT520" s="158" t="s">
        <v>147</v>
      </c>
      <c r="AU520" s="158" t="s">
        <v>88</v>
      </c>
      <c r="AV520" s="13" t="s">
        <v>149</v>
      </c>
      <c r="AW520" s="13" t="s">
        <v>33</v>
      </c>
      <c r="AX520" s="13" t="s">
        <v>86</v>
      </c>
      <c r="AY520" s="158" t="s">
        <v>138</v>
      </c>
    </row>
    <row r="521" spans="2:65" s="1" customFormat="1" ht="16.5" customHeight="1">
      <c r="B521" s="30"/>
      <c r="C521" s="135" t="s">
        <v>803</v>
      </c>
      <c r="D521" s="135" t="s">
        <v>141</v>
      </c>
      <c r="E521" s="136" t="s">
        <v>804</v>
      </c>
      <c r="F521" s="137" t="s">
        <v>805</v>
      </c>
      <c r="G521" s="138" t="s">
        <v>238</v>
      </c>
      <c r="H521" s="139">
        <v>110.075</v>
      </c>
      <c r="I521" s="140"/>
      <c r="J521" s="141">
        <f>ROUND(I521*H521,2)</f>
        <v>0</v>
      </c>
      <c r="K521" s="142"/>
      <c r="L521" s="30"/>
      <c r="M521" s="143" t="s">
        <v>1</v>
      </c>
      <c r="N521" s="144" t="s">
        <v>44</v>
      </c>
      <c r="P521" s="145">
        <f>O521*H521</f>
        <v>0</v>
      </c>
      <c r="Q521" s="145">
        <v>0</v>
      </c>
      <c r="R521" s="145">
        <f>Q521*H521</f>
        <v>0</v>
      </c>
      <c r="S521" s="145">
        <v>1.4999999999999999E-2</v>
      </c>
      <c r="T521" s="146">
        <f>S521*H521</f>
        <v>1.651125</v>
      </c>
      <c r="AR521" s="147" t="s">
        <v>296</v>
      </c>
      <c r="AT521" s="147" t="s">
        <v>141</v>
      </c>
      <c r="AU521" s="147" t="s">
        <v>88</v>
      </c>
      <c r="AY521" s="15" t="s">
        <v>138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5" t="s">
        <v>86</v>
      </c>
      <c r="BK521" s="148">
        <f>ROUND(I521*H521,2)</f>
        <v>0</v>
      </c>
      <c r="BL521" s="15" t="s">
        <v>296</v>
      </c>
      <c r="BM521" s="147" t="s">
        <v>806</v>
      </c>
    </row>
    <row r="522" spans="2:65" s="12" customFormat="1" ht="11.25">
      <c r="B522" s="149"/>
      <c r="D522" s="150" t="s">
        <v>147</v>
      </c>
      <c r="E522" s="151" t="s">
        <v>1</v>
      </c>
      <c r="F522" s="152" t="s">
        <v>769</v>
      </c>
      <c r="H522" s="153">
        <v>110.075</v>
      </c>
      <c r="I522" s="154"/>
      <c r="L522" s="149"/>
      <c r="M522" s="155"/>
      <c r="T522" s="156"/>
      <c r="AT522" s="151" t="s">
        <v>147</v>
      </c>
      <c r="AU522" s="151" t="s">
        <v>88</v>
      </c>
      <c r="AV522" s="12" t="s">
        <v>88</v>
      </c>
      <c r="AW522" s="12" t="s">
        <v>33</v>
      </c>
      <c r="AX522" s="12" t="s">
        <v>79</v>
      </c>
      <c r="AY522" s="151" t="s">
        <v>138</v>
      </c>
    </row>
    <row r="523" spans="2:65" s="13" customFormat="1" ht="11.25">
      <c r="B523" s="157"/>
      <c r="D523" s="150" t="s">
        <v>147</v>
      </c>
      <c r="E523" s="158" t="s">
        <v>1</v>
      </c>
      <c r="F523" s="159" t="s">
        <v>148</v>
      </c>
      <c r="H523" s="160">
        <v>110.075</v>
      </c>
      <c r="I523" s="161"/>
      <c r="L523" s="157"/>
      <c r="M523" s="162"/>
      <c r="T523" s="163"/>
      <c r="AT523" s="158" t="s">
        <v>147</v>
      </c>
      <c r="AU523" s="158" t="s">
        <v>88</v>
      </c>
      <c r="AV523" s="13" t="s">
        <v>149</v>
      </c>
      <c r="AW523" s="13" t="s">
        <v>33</v>
      </c>
      <c r="AX523" s="13" t="s">
        <v>86</v>
      </c>
      <c r="AY523" s="158" t="s">
        <v>138</v>
      </c>
    </row>
    <row r="524" spans="2:65" s="1" customFormat="1" ht="24.2" customHeight="1">
      <c r="B524" s="30"/>
      <c r="C524" s="135" t="s">
        <v>807</v>
      </c>
      <c r="D524" s="135" t="s">
        <v>141</v>
      </c>
      <c r="E524" s="136" t="s">
        <v>808</v>
      </c>
      <c r="F524" s="137" t="s">
        <v>809</v>
      </c>
      <c r="G524" s="138" t="s">
        <v>381</v>
      </c>
      <c r="H524" s="139">
        <v>54.545000000000002</v>
      </c>
      <c r="I524" s="140"/>
      <c r="J524" s="141">
        <f>ROUND(I524*H524,2)</f>
        <v>0</v>
      </c>
      <c r="K524" s="142"/>
      <c r="L524" s="30"/>
      <c r="M524" s="143" t="s">
        <v>1</v>
      </c>
      <c r="N524" s="144" t="s">
        <v>44</v>
      </c>
      <c r="P524" s="145">
        <f>O524*H524</f>
        <v>0</v>
      </c>
      <c r="Q524" s="145">
        <v>0</v>
      </c>
      <c r="R524" s="145">
        <f>Q524*H524</f>
        <v>0</v>
      </c>
      <c r="S524" s="145">
        <v>6.0000000000000001E-3</v>
      </c>
      <c r="T524" s="146">
        <f>S524*H524</f>
        <v>0.32727000000000001</v>
      </c>
      <c r="AR524" s="147" t="s">
        <v>296</v>
      </c>
      <c r="AT524" s="147" t="s">
        <v>141</v>
      </c>
      <c r="AU524" s="147" t="s">
        <v>88</v>
      </c>
      <c r="AY524" s="15" t="s">
        <v>138</v>
      </c>
      <c r="BE524" s="148">
        <f>IF(N524="základní",J524,0)</f>
        <v>0</v>
      </c>
      <c r="BF524" s="148">
        <f>IF(N524="snížená",J524,0)</f>
        <v>0</v>
      </c>
      <c r="BG524" s="148">
        <f>IF(N524="zákl. přenesená",J524,0)</f>
        <v>0</v>
      </c>
      <c r="BH524" s="148">
        <f>IF(N524="sníž. přenesená",J524,0)</f>
        <v>0</v>
      </c>
      <c r="BI524" s="148">
        <f>IF(N524="nulová",J524,0)</f>
        <v>0</v>
      </c>
      <c r="BJ524" s="15" t="s">
        <v>86</v>
      </c>
      <c r="BK524" s="148">
        <f>ROUND(I524*H524,2)</f>
        <v>0</v>
      </c>
      <c r="BL524" s="15" t="s">
        <v>296</v>
      </c>
      <c r="BM524" s="147" t="s">
        <v>810</v>
      </c>
    </row>
    <row r="525" spans="2:65" s="12" customFormat="1" ht="11.25">
      <c r="B525" s="149"/>
      <c r="D525" s="150" t="s">
        <v>147</v>
      </c>
      <c r="E525" s="151" t="s">
        <v>1</v>
      </c>
      <c r="F525" s="152" t="s">
        <v>811</v>
      </c>
      <c r="H525" s="153">
        <v>54.545000000000002</v>
      </c>
      <c r="I525" s="154"/>
      <c r="L525" s="149"/>
      <c r="M525" s="155"/>
      <c r="T525" s="156"/>
      <c r="AT525" s="151" t="s">
        <v>147</v>
      </c>
      <c r="AU525" s="151" t="s">
        <v>88</v>
      </c>
      <c r="AV525" s="12" t="s">
        <v>88</v>
      </c>
      <c r="AW525" s="12" t="s">
        <v>33</v>
      </c>
      <c r="AX525" s="12" t="s">
        <v>79</v>
      </c>
      <c r="AY525" s="151" t="s">
        <v>138</v>
      </c>
    </row>
    <row r="526" spans="2:65" s="13" customFormat="1" ht="11.25">
      <c r="B526" s="157"/>
      <c r="D526" s="150" t="s">
        <v>147</v>
      </c>
      <c r="E526" s="158" t="s">
        <v>1</v>
      </c>
      <c r="F526" s="159" t="s">
        <v>148</v>
      </c>
      <c r="H526" s="160">
        <v>54.545000000000002</v>
      </c>
      <c r="I526" s="161"/>
      <c r="L526" s="157"/>
      <c r="M526" s="162"/>
      <c r="T526" s="163"/>
      <c r="AT526" s="158" t="s">
        <v>147</v>
      </c>
      <c r="AU526" s="158" t="s">
        <v>88</v>
      </c>
      <c r="AV526" s="13" t="s">
        <v>149</v>
      </c>
      <c r="AW526" s="13" t="s">
        <v>33</v>
      </c>
      <c r="AX526" s="13" t="s">
        <v>86</v>
      </c>
      <c r="AY526" s="158" t="s">
        <v>138</v>
      </c>
    </row>
    <row r="527" spans="2:65" s="1" customFormat="1" ht="24.2" customHeight="1">
      <c r="B527" s="30"/>
      <c r="C527" s="135" t="s">
        <v>812</v>
      </c>
      <c r="D527" s="135" t="s">
        <v>141</v>
      </c>
      <c r="E527" s="136" t="s">
        <v>813</v>
      </c>
      <c r="F527" s="137" t="s">
        <v>814</v>
      </c>
      <c r="G527" s="138" t="s">
        <v>475</v>
      </c>
      <c r="H527" s="181"/>
      <c r="I527" s="140"/>
      <c r="J527" s="141">
        <f>ROUND(I527*H527,2)</f>
        <v>0</v>
      </c>
      <c r="K527" s="142"/>
      <c r="L527" s="30"/>
      <c r="M527" s="143" t="s">
        <v>1</v>
      </c>
      <c r="N527" s="144" t="s">
        <v>44</v>
      </c>
      <c r="P527" s="145">
        <f>O527*H527</f>
        <v>0</v>
      </c>
      <c r="Q527" s="145">
        <v>0</v>
      </c>
      <c r="R527" s="145">
        <f>Q527*H527</f>
        <v>0</v>
      </c>
      <c r="S527" s="145">
        <v>0</v>
      </c>
      <c r="T527" s="146">
        <f>S527*H527</f>
        <v>0</v>
      </c>
      <c r="AR527" s="147" t="s">
        <v>296</v>
      </c>
      <c r="AT527" s="147" t="s">
        <v>141</v>
      </c>
      <c r="AU527" s="147" t="s">
        <v>88</v>
      </c>
      <c r="AY527" s="15" t="s">
        <v>138</v>
      </c>
      <c r="BE527" s="148">
        <f>IF(N527="základní",J527,0)</f>
        <v>0</v>
      </c>
      <c r="BF527" s="148">
        <f>IF(N527="snížená",J527,0)</f>
        <v>0</v>
      </c>
      <c r="BG527" s="148">
        <f>IF(N527="zákl. přenesená",J527,0)</f>
        <v>0</v>
      </c>
      <c r="BH527" s="148">
        <f>IF(N527="sníž. přenesená",J527,0)</f>
        <v>0</v>
      </c>
      <c r="BI527" s="148">
        <f>IF(N527="nulová",J527,0)</f>
        <v>0</v>
      </c>
      <c r="BJ527" s="15" t="s">
        <v>86</v>
      </c>
      <c r="BK527" s="148">
        <f>ROUND(I527*H527,2)</f>
        <v>0</v>
      </c>
      <c r="BL527" s="15" t="s">
        <v>296</v>
      </c>
      <c r="BM527" s="147" t="s">
        <v>815</v>
      </c>
    </row>
    <row r="528" spans="2:65" s="11" customFormat="1" ht="22.9" customHeight="1">
      <c r="B528" s="123"/>
      <c r="D528" s="124" t="s">
        <v>78</v>
      </c>
      <c r="E528" s="133" t="s">
        <v>816</v>
      </c>
      <c r="F528" s="133" t="s">
        <v>817</v>
      </c>
      <c r="I528" s="126"/>
      <c r="J528" s="134">
        <f>BK528</f>
        <v>0</v>
      </c>
      <c r="L528" s="123"/>
      <c r="M528" s="128"/>
      <c r="P528" s="129">
        <f>SUM(P529:P532)</f>
        <v>0</v>
      </c>
      <c r="R528" s="129">
        <f>SUM(R529:R532)</f>
        <v>0</v>
      </c>
      <c r="T528" s="130">
        <f>SUM(T529:T532)</f>
        <v>1.4999999999999999E-2</v>
      </c>
      <c r="AR528" s="124" t="s">
        <v>88</v>
      </c>
      <c r="AT528" s="131" t="s">
        <v>78</v>
      </c>
      <c r="AU528" s="131" t="s">
        <v>86</v>
      </c>
      <c r="AY528" s="124" t="s">
        <v>138</v>
      </c>
      <c r="BK528" s="132">
        <f>SUM(BK529:BK532)</f>
        <v>0</v>
      </c>
    </row>
    <row r="529" spans="2:65" s="1" customFormat="1" ht="16.5" customHeight="1">
      <c r="B529" s="30"/>
      <c r="C529" s="135" t="s">
        <v>818</v>
      </c>
      <c r="D529" s="135" t="s">
        <v>141</v>
      </c>
      <c r="E529" s="136" t="s">
        <v>819</v>
      </c>
      <c r="F529" s="137" t="s">
        <v>820</v>
      </c>
      <c r="G529" s="138" t="s">
        <v>278</v>
      </c>
      <c r="H529" s="139">
        <v>1</v>
      </c>
      <c r="I529" s="140"/>
      <c r="J529" s="141">
        <f>ROUND(I529*H529,2)</f>
        <v>0</v>
      </c>
      <c r="K529" s="142"/>
      <c r="L529" s="30"/>
      <c r="M529" s="143" t="s">
        <v>1</v>
      </c>
      <c r="N529" s="144" t="s">
        <v>44</v>
      </c>
      <c r="P529" s="145">
        <f>O529*H529</f>
        <v>0</v>
      </c>
      <c r="Q529" s="145">
        <v>0</v>
      </c>
      <c r="R529" s="145">
        <f>Q529*H529</f>
        <v>0</v>
      </c>
      <c r="S529" s="145">
        <v>1.4999999999999999E-2</v>
      </c>
      <c r="T529" s="146">
        <f>S529*H529</f>
        <v>1.4999999999999999E-2</v>
      </c>
      <c r="AR529" s="147" t="s">
        <v>296</v>
      </c>
      <c r="AT529" s="147" t="s">
        <v>141</v>
      </c>
      <c r="AU529" s="147" t="s">
        <v>88</v>
      </c>
      <c r="AY529" s="15" t="s">
        <v>138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5" t="s">
        <v>86</v>
      </c>
      <c r="BK529" s="148">
        <f>ROUND(I529*H529,2)</f>
        <v>0</v>
      </c>
      <c r="BL529" s="15" t="s">
        <v>296</v>
      </c>
      <c r="BM529" s="147" t="s">
        <v>821</v>
      </c>
    </row>
    <row r="530" spans="2:65" s="12" customFormat="1" ht="11.25">
      <c r="B530" s="149"/>
      <c r="D530" s="150" t="s">
        <v>147</v>
      </c>
      <c r="E530" s="151" t="s">
        <v>1</v>
      </c>
      <c r="F530" s="152" t="s">
        <v>822</v>
      </c>
      <c r="H530" s="153">
        <v>1</v>
      </c>
      <c r="I530" s="154"/>
      <c r="L530" s="149"/>
      <c r="M530" s="155"/>
      <c r="T530" s="156"/>
      <c r="AT530" s="151" t="s">
        <v>147</v>
      </c>
      <c r="AU530" s="151" t="s">
        <v>88</v>
      </c>
      <c r="AV530" s="12" t="s">
        <v>88</v>
      </c>
      <c r="AW530" s="12" t="s">
        <v>33</v>
      </c>
      <c r="AX530" s="12" t="s">
        <v>79</v>
      </c>
      <c r="AY530" s="151" t="s">
        <v>138</v>
      </c>
    </row>
    <row r="531" spans="2:65" s="13" customFormat="1" ht="11.25">
      <c r="B531" s="157"/>
      <c r="D531" s="150" t="s">
        <v>147</v>
      </c>
      <c r="E531" s="158" t="s">
        <v>1</v>
      </c>
      <c r="F531" s="159" t="s">
        <v>148</v>
      </c>
      <c r="H531" s="160">
        <v>1</v>
      </c>
      <c r="I531" s="161"/>
      <c r="L531" s="157"/>
      <c r="M531" s="162"/>
      <c r="T531" s="163"/>
      <c r="AT531" s="158" t="s">
        <v>147</v>
      </c>
      <c r="AU531" s="158" t="s">
        <v>88</v>
      </c>
      <c r="AV531" s="13" t="s">
        <v>149</v>
      </c>
      <c r="AW531" s="13" t="s">
        <v>33</v>
      </c>
      <c r="AX531" s="13" t="s">
        <v>86</v>
      </c>
      <c r="AY531" s="158" t="s">
        <v>138</v>
      </c>
    </row>
    <row r="532" spans="2:65" s="1" customFormat="1" ht="24.2" customHeight="1">
      <c r="B532" s="30"/>
      <c r="C532" s="135" t="s">
        <v>823</v>
      </c>
      <c r="D532" s="135" t="s">
        <v>141</v>
      </c>
      <c r="E532" s="136" t="s">
        <v>824</v>
      </c>
      <c r="F532" s="137" t="s">
        <v>825</v>
      </c>
      <c r="G532" s="138" t="s">
        <v>475</v>
      </c>
      <c r="H532" s="181"/>
      <c r="I532" s="140"/>
      <c r="J532" s="141">
        <f>ROUND(I532*H532,2)</f>
        <v>0</v>
      </c>
      <c r="K532" s="142"/>
      <c r="L532" s="30"/>
      <c r="M532" s="143" t="s">
        <v>1</v>
      </c>
      <c r="N532" s="144" t="s">
        <v>44</v>
      </c>
      <c r="P532" s="145">
        <f>O532*H532</f>
        <v>0</v>
      </c>
      <c r="Q532" s="145">
        <v>0</v>
      </c>
      <c r="R532" s="145">
        <f>Q532*H532</f>
        <v>0</v>
      </c>
      <c r="S532" s="145">
        <v>0</v>
      </c>
      <c r="T532" s="146">
        <f>S532*H532</f>
        <v>0</v>
      </c>
      <c r="AR532" s="147" t="s">
        <v>296</v>
      </c>
      <c r="AT532" s="147" t="s">
        <v>141</v>
      </c>
      <c r="AU532" s="147" t="s">
        <v>88</v>
      </c>
      <c r="AY532" s="15" t="s">
        <v>138</v>
      </c>
      <c r="BE532" s="148">
        <f>IF(N532="základní",J532,0)</f>
        <v>0</v>
      </c>
      <c r="BF532" s="148">
        <f>IF(N532="snížená",J532,0)</f>
        <v>0</v>
      </c>
      <c r="BG532" s="148">
        <f>IF(N532="zákl. přenesená",J532,0)</f>
        <v>0</v>
      </c>
      <c r="BH532" s="148">
        <f>IF(N532="sníž. přenesená",J532,0)</f>
        <v>0</v>
      </c>
      <c r="BI532" s="148">
        <f>IF(N532="nulová",J532,0)</f>
        <v>0</v>
      </c>
      <c r="BJ532" s="15" t="s">
        <v>86</v>
      </c>
      <c r="BK532" s="148">
        <f>ROUND(I532*H532,2)</f>
        <v>0</v>
      </c>
      <c r="BL532" s="15" t="s">
        <v>296</v>
      </c>
      <c r="BM532" s="147" t="s">
        <v>826</v>
      </c>
    </row>
    <row r="533" spans="2:65" s="11" customFormat="1" ht="22.9" customHeight="1">
      <c r="B533" s="123"/>
      <c r="D533" s="124" t="s">
        <v>78</v>
      </c>
      <c r="E533" s="133" t="s">
        <v>827</v>
      </c>
      <c r="F533" s="133" t="s">
        <v>828</v>
      </c>
      <c r="I533" s="126"/>
      <c r="J533" s="134">
        <f>BK533</f>
        <v>0</v>
      </c>
      <c r="L533" s="123"/>
      <c r="M533" s="128"/>
      <c r="P533" s="129">
        <f>SUM(P534:P541)</f>
        <v>0</v>
      </c>
      <c r="R533" s="129">
        <f>SUM(R534:R541)</f>
        <v>2.5000000000000001E-4</v>
      </c>
      <c r="T533" s="130">
        <f>SUM(T534:T541)</f>
        <v>0</v>
      </c>
      <c r="AR533" s="124" t="s">
        <v>88</v>
      </c>
      <c r="AT533" s="131" t="s">
        <v>78</v>
      </c>
      <c r="AU533" s="131" t="s">
        <v>86</v>
      </c>
      <c r="AY533" s="124" t="s">
        <v>138</v>
      </c>
      <c r="BK533" s="132">
        <f>SUM(BK534:BK541)</f>
        <v>0</v>
      </c>
    </row>
    <row r="534" spans="2:65" s="1" customFormat="1" ht="16.5" customHeight="1">
      <c r="B534" s="30"/>
      <c r="C534" s="135" t="s">
        <v>829</v>
      </c>
      <c r="D534" s="135" t="s">
        <v>141</v>
      </c>
      <c r="E534" s="136" t="s">
        <v>830</v>
      </c>
      <c r="F534" s="137" t="s">
        <v>831</v>
      </c>
      <c r="G534" s="138" t="s">
        <v>278</v>
      </c>
      <c r="H534" s="139">
        <v>1</v>
      </c>
      <c r="I534" s="140"/>
      <c r="J534" s="141">
        <f>ROUND(I534*H534,2)</f>
        <v>0</v>
      </c>
      <c r="K534" s="142"/>
      <c r="L534" s="30"/>
      <c r="M534" s="143" t="s">
        <v>1</v>
      </c>
      <c r="N534" s="144" t="s">
        <v>44</v>
      </c>
      <c r="P534" s="145">
        <f>O534*H534</f>
        <v>0</v>
      </c>
      <c r="Q534" s="145">
        <v>2.5000000000000001E-4</v>
      </c>
      <c r="R534" s="145">
        <f>Q534*H534</f>
        <v>2.5000000000000001E-4</v>
      </c>
      <c r="S534" s="145">
        <v>0</v>
      </c>
      <c r="T534" s="146">
        <f>S534*H534</f>
        <v>0</v>
      </c>
      <c r="AR534" s="147" t="s">
        <v>296</v>
      </c>
      <c r="AT534" s="147" t="s">
        <v>141</v>
      </c>
      <c r="AU534" s="147" t="s">
        <v>88</v>
      </c>
      <c r="AY534" s="15" t="s">
        <v>138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5" t="s">
        <v>86</v>
      </c>
      <c r="BK534" s="148">
        <f>ROUND(I534*H534,2)</f>
        <v>0</v>
      </c>
      <c r="BL534" s="15" t="s">
        <v>296</v>
      </c>
      <c r="BM534" s="147" t="s">
        <v>832</v>
      </c>
    </row>
    <row r="535" spans="2:65" s="12" customFormat="1" ht="11.25">
      <c r="B535" s="149"/>
      <c r="D535" s="150" t="s">
        <v>147</v>
      </c>
      <c r="E535" s="151" t="s">
        <v>1</v>
      </c>
      <c r="F535" s="152" t="s">
        <v>833</v>
      </c>
      <c r="H535" s="153">
        <v>1</v>
      </c>
      <c r="I535" s="154"/>
      <c r="L535" s="149"/>
      <c r="M535" s="155"/>
      <c r="T535" s="156"/>
      <c r="AT535" s="151" t="s">
        <v>147</v>
      </c>
      <c r="AU535" s="151" t="s">
        <v>88</v>
      </c>
      <c r="AV535" s="12" t="s">
        <v>88</v>
      </c>
      <c r="AW535" s="12" t="s">
        <v>33</v>
      </c>
      <c r="AX535" s="12" t="s">
        <v>79</v>
      </c>
      <c r="AY535" s="151" t="s">
        <v>138</v>
      </c>
    </row>
    <row r="536" spans="2:65" s="13" customFormat="1" ht="11.25">
      <c r="B536" s="157"/>
      <c r="D536" s="150" t="s">
        <v>147</v>
      </c>
      <c r="E536" s="158" t="s">
        <v>1</v>
      </c>
      <c r="F536" s="159" t="s">
        <v>148</v>
      </c>
      <c r="H536" s="160">
        <v>1</v>
      </c>
      <c r="I536" s="161"/>
      <c r="L536" s="157"/>
      <c r="M536" s="162"/>
      <c r="T536" s="163"/>
      <c r="AT536" s="158" t="s">
        <v>147</v>
      </c>
      <c r="AU536" s="158" t="s">
        <v>88</v>
      </c>
      <c r="AV536" s="13" t="s">
        <v>149</v>
      </c>
      <c r="AW536" s="13" t="s">
        <v>33</v>
      </c>
      <c r="AX536" s="13" t="s">
        <v>86</v>
      </c>
      <c r="AY536" s="158" t="s">
        <v>138</v>
      </c>
    </row>
    <row r="537" spans="2:65" s="1" customFormat="1" ht="16.5" customHeight="1">
      <c r="B537" s="30"/>
      <c r="C537" s="170" t="s">
        <v>834</v>
      </c>
      <c r="D537" s="170" t="s">
        <v>241</v>
      </c>
      <c r="E537" s="171" t="s">
        <v>835</v>
      </c>
      <c r="F537" s="172" t="s">
        <v>836</v>
      </c>
      <c r="G537" s="173" t="s">
        <v>278</v>
      </c>
      <c r="H537" s="174">
        <v>1</v>
      </c>
      <c r="I537" s="175"/>
      <c r="J537" s="176">
        <f>ROUND(I537*H537,2)</f>
        <v>0</v>
      </c>
      <c r="K537" s="177"/>
      <c r="L537" s="178"/>
      <c r="M537" s="179" t="s">
        <v>1</v>
      </c>
      <c r="N537" s="180" t="s">
        <v>44</v>
      </c>
      <c r="P537" s="145">
        <f>O537*H537</f>
        <v>0</v>
      </c>
      <c r="Q537" s="145">
        <v>0</v>
      </c>
      <c r="R537" s="145">
        <f>Q537*H537</f>
        <v>0</v>
      </c>
      <c r="S537" s="145">
        <v>0</v>
      </c>
      <c r="T537" s="146">
        <f>S537*H537</f>
        <v>0</v>
      </c>
      <c r="AR537" s="147" t="s">
        <v>391</v>
      </c>
      <c r="AT537" s="147" t="s">
        <v>241</v>
      </c>
      <c r="AU537" s="147" t="s">
        <v>88</v>
      </c>
      <c r="AY537" s="15" t="s">
        <v>138</v>
      </c>
      <c r="BE537" s="148">
        <f>IF(N537="základní",J537,0)</f>
        <v>0</v>
      </c>
      <c r="BF537" s="148">
        <f>IF(N537="snížená",J537,0)</f>
        <v>0</v>
      </c>
      <c r="BG537" s="148">
        <f>IF(N537="zákl. přenesená",J537,0)</f>
        <v>0</v>
      </c>
      <c r="BH537" s="148">
        <f>IF(N537="sníž. přenesená",J537,0)</f>
        <v>0</v>
      </c>
      <c r="BI537" s="148">
        <f>IF(N537="nulová",J537,0)</f>
        <v>0</v>
      </c>
      <c r="BJ537" s="15" t="s">
        <v>86</v>
      </c>
      <c r="BK537" s="148">
        <f>ROUND(I537*H537,2)</f>
        <v>0</v>
      </c>
      <c r="BL537" s="15" t="s">
        <v>296</v>
      </c>
      <c r="BM537" s="147" t="s">
        <v>837</v>
      </c>
    </row>
    <row r="538" spans="2:65" s="1" customFormat="1" ht="87.75">
      <c r="B538" s="30"/>
      <c r="D538" s="150" t="s">
        <v>153</v>
      </c>
      <c r="F538" s="164" t="s">
        <v>838</v>
      </c>
      <c r="I538" s="165"/>
      <c r="L538" s="30"/>
      <c r="M538" s="166"/>
      <c r="T538" s="54"/>
      <c r="AT538" s="15" t="s">
        <v>153</v>
      </c>
      <c r="AU538" s="15" t="s">
        <v>88</v>
      </c>
    </row>
    <row r="539" spans="2:65" s="12" customFormat="1" ht="11.25">
      <c r="B539" s="149"/>
      <c r="D539" s="150" t="s">
        <v>147</v>
      </c>
      <c r="E539" s="151" t="s">
        <v>1</v>
      </c>
      <c r="F539" s="152" t="s">
        <v>833</v>
      </c>
      <c r="H539" s="153">
        <v>1</v>
      </c>
      <c r="I539" s="154"/>
      <c r="L539" s="149"/>
      <c r="M539" s="155"/>
      <c r="T539" s="156"/>
      <c r="AT539" s="151" t="s">
        <v>147</v>
      </c>
      <c r="AU539" s="151" t="s">
        <v>88</v>
      </c>
      <c r="AV539" s="12" t="s">
        <v>88</v>
      </c>
      <c r="AW539" s="12" t="s">
        <v>33</v>
      </c>
      <c r="AX539" s="12" t="s">
        <v>79</v>
      </c>
      <c r="AY539" s="151" t="s">
        <v>138</v>
      </c>
    </row>
    <row r="540" spans="2:65" s="13" customFormat="1" ht="11.25">
      <c r="B540" s="157"/>
      <c r="D540" s="150" t="s">
        <v>147</v>
      </c>
      <c r="E540" s="158" t="s">
        <v>1</v>
      </c>
      <c r="F540" s="159" t="s">
        <v>148</v>
      </c>
      <c r="H540" s="160">
        <v>1</v>
      </c>
      <c r="I540" s="161"/>
      <c r="L540" s="157"/>
      <c r="M540" s="162"/>
      <c r="T540" s="163"/>
      <c r="AT540" s="158" t="s">
        <v>147</v>
      </c>
      <c r="AU540" s="158" t="s">
        <v>88</v>
      </c>
      <c r="AV540" s="13" t="s">
        <v>149</v>
      </c>
      <c r="AW540" s="13" t="s">
        <v>33</v>
      </c>
      <c r="AX540" s="13" t="s">
        <v>86</v>
      </c>
      <c r="AY540" s="158" t="s">
        <v>138</v>
      </c>
    </row>
    <row r="541" spans="2:65" s="1" customFormat="1" ht="24.2" customHeight="1">
      <c r="B541" s="30"/>
      <c r="C541" s="135" t="s">
        <v>839</v>
      </c>
      <c r="D541" s="135" t="s">
        <v>141</v>
      </c>
      <c r="E541" s="136" t="s">
        <v>840</v>
      </c>
      <c r="F541" s="137" t="s">
        <v>841</v>
      </c>
      <c r="G541" s="138" t="s">
        <v>475</v>
      </c>
      <c r="H541" s="181"/>
      <c r="I541" s="140"/>
      <c r="J541" s="141">
        <f>ROUND(I541*H541,2)</f>
        <v>0</v>
      </c>
      <c r="K541" s="142"/>
      <c r="L541" s="30"/>
      <c r="M541" s="143" t="s">
        <v>1</v>
      </c>
      <c r="N541" s="144" t="s">
        <v>44</v>
      </c>
      <c r="P541" s="145">
        <f>O541*H541</f>
        <v>0</v>
      </c>
      <c r="Q541" s="145">
        <v>0</v>
      </c>
      <c r="R541" s="145">
        <f>Q541*H541</f>
        <v>0</v>
      </c>
      <c r="S541" s="145">
        <v>0</v>
      </c>
      <c r="T541" s="146">
        <f>S541*H541</f>
        <v>0</v>
      </c>
      <c r="AR541" s="147" t="s">
        <v>296</v>
      </c>
      <c r="AT541" s="147" t="s">
        <v>141</v>
      </c>
      <c r="AU541" s="147" t="s">
        <v>88</v>
      </c>
      <c r="AY541" s="15" t="s">
        <v>138</v>
      </c>
      <c r="BE541" s="148">
        <f>IF(N541="základní",J541,0)</f>
        <v>0</v>
      </c>
      <c r="BF541" s="148">
        <f>IF(N541="snížená",J541,0)</f>
        <v>0</v>
      </c>
      <c r="BG541" s="148">
        <f>IF(N541="zákl. přenesená",J541,0)</f>
        <v>0</v>
      </c>
      <c r="BH541" s="148">
        <f>IF(N541="sníž. přenesená",J541,0)</f>
        <v>0</v>
      </c>
      <c r="BI541" s="148">
        <f>IF(N541="nulová",J541,0)</f>
        <v>0</v>
      </c>
      <c r="BJ541" s="15" t="s">
        <v>86</v>
      </c>
      <c r="BK541" s="148">
        <f>ROUND(I541*H541,2)</f>
        <v>0</v>
      </c>
      <c r="BL541" s="15" t="s">
        <v>296</v>
      </c>
      <c r="BM541" s="147" t="s">
        <v>842</v>
      </c>
    </row>
    <row r="542" spans="2:65" s="11" customFormat="1" ht="22.9" customHeight="1">
      <c r="B542" s="123"/>
      <c r="D542" s="124" t="s">
        <v>78</v>
      </c>
      <c r="E542" s="133" t="s">
        <v>843</v>
      </c>
      <c r="F542" s="133" t="s">
        <v>844</v>
      </c>
      <c r="I542" s="126"/>
      <c r="J542" s="134">
        <f>BK542</f>
        <v>0</v>
      </c>
      <c r="L542" s="123"/>
      <c r="M542" s="128"/>
      <c r="P542" s="129">
        <f>SUM(P543:P561)</f>
        <v>0</v>
      </c>
      <c r="R542" s="129">
        <f>SUM(R543:R561)</f>
        <v>0.31140000000000012</v>
      </c>
      <c r="T542" s="130">
        <f>SUM(T543:T561)</f>
        <v>0</v>
      </c>
      <c r="AR542" s="124" t="s">
        <v>88</v>
      </c>
      <c r="AT542" s="131" t="s">
        <v>78</v>
      </c>
      <c r="AU542" s="131" t="s">
        <v>86</v>
      </c>
      <c r="AY542" s="124" t="s">
        <v>138</v>
      </c>
      <c r="BK542" s="132">
        <f>SUM(BK543:BK561)</f>
        <v>0</v>
      </c>
    </row>
    <row r="543" spans="2:65" s="1" customFormat="1" ht="16.5" customHeight="1">
      <c r="B543" s="30"/>
      <c r="C543" s="135" t="s">
        <v>845</v>
      </c>
      <c r="D543" s="135" t="s">
        <v>141</v>
      </c>
      <c r="E543" s="136" t="s">
        <v>846</v>
      </c>
      <c r="F543" s="137" t="s">
        <v>847</v>
      </c>
      <c r="G543" s="138" t="s">
        <v>278</v>
      </c>
      <c r="H543" s="139">
        <v>1</v>
      </c>
      <c r="I543" s="140"/>
      <c r="J543" s="141">
        <f>ROUND(I543*H543,2)</f>
        <v>0</v>
      </c>
      <c r="K543" s="142"/>
      <c r="L543" s="30"/>
      <c r="M543" s="143" t="s">
        <v>1</v>
      </c>
      <c r="N543" s="144" t="s">
        <v>44</v>
      </c>
      <c r="P543" s="145">
        <f>O543*H543</f>
        <v>0</v>
      </c>
      <c r="Q543" s="145">
        <v>1.7000000000000001E-4</v>
      </c>
      <c r="R543" s="145">
        <f>Q543*H543</f>
        <v>1.7000000000000001E-4</v>
      </c>
      <c r="S543" s="145">
        <v>0</v>
      </c>
      <c r="T543" s="146">
        <f>S543*H543</f>
        <v>0</v>
      </c>
      <c r="AR543" s="147" t="s">
        <v>296</v>
      </c>
      <c r="AT543" s="147" t="s">
        <v>141</v>
      </c>
      <c r="AU543" s="147" t="s">
        <v>88</v>
      </c>
      <c r="AY543" s="15" t="s">
        <v>138</v>
      </c>
      <c r="BE543" s="148">
        <f>IF(N543="základní",J543,0)</f>
        <v>0</v>
      </c>
      <c r="BF543" s="148">
        <f>IF(N543="snížená",J543,0)</f>
        <v>0</v>
      </c>
      <c r="BG543" s="148">
        <f>IF(N543="zákl. přenesená",J543,0)</f>
        <v>0</v>
      </c>
      <c r="BH543" s="148">
        <f>IF(N543="sníž. přenesená",J543,0)</f>
        <v>0</v>
      </c>
      <c r="BI543" s="148">
        <f>IF(N543="nulová",J543,0)</f>
        <v>0</v>
      </c>
      <c r="BJ543" s="15" t="s">
        <v>86</v>
      </c>
      <c r="BK543" s="148">
        <f>ROUND(I543*H543,2)</f>
        <v>0</v>
      </c>
      <c r="BL543" s="15" t="s">
        <v>296</v>
      </c>
      <c r="BM543" s="147" t="s">
        <v>848</v>
      </c>
    </row>
    <row r="544" spans="2:65" s="1" customFormat="1" ht="19.5">
      <c r="B544" s="30"/>
      <c r="D544" s="150" t="s">
        <v>153</v>
      </c>
      <c r="F544" s="164" t="s">
        <v>849</v>
      </c>
      <c r="I544" s="165"/>
      <c r="L544" s="30"/>
      <c r="M544" s="166"/>
      <c r="T544" s="54"/>
      <c r="AT544" s="15" t="s">
        <v>153</v>
      </c>
      <c r="AU544" s="15" t="s">
        <v>88</v>
      </c>
    </row>
    <row r="545" spans="2:65" s="1" customFormat="1" ht="24.2" customHeight="1">
      <c r="B545" s="30"/>
      <c r="C545" s="170" t="s">
        <v>850</v>
      </c>
      <c r="D545" s="170" t="s">
        <v>241</v>
      </c>
      <c r="E545" s="171" t="s">
        <v>851</v>
      </c>
      <c r="F545" s="172" t="s">
        <v>852</v>
      </c>
      <c r="G545" s="173" t="s">
        <v>278</v>
      </c>
      <c r="H545" s="174">
        <v>13</v>
      </c>
      <c r="I545" s="175"/>
      <c r="J545" s="176">
        <f>ROUND(I545*H545,2)</f>
        <v>0</v>
      </c>
      <c r="K545" s="177"/>
      <c r="L545" s="178"/>
      <c r="M545" s="179" t="s">
        <v>1</v>
      </c>
      <c r="N545" s="180" t="s">
        <v>44</v>
      </c>
      <c r="P545" s="145">
        <f>O545*H545</f>
        <v>0</v>
      </c>
      <c r="Q545" s="145">
        <v>2.4099999999999998E-3</v>
      </c>
      <c r="R545" s="145">
        <f>Q545*H545</f>
        <v>3.1329999999999997E-2</v>
      </c>
      <c r="S545" s="145">
        <v>0</v>
      </c>
      <c r="T545" s="146">
        <f>S545*H545</f>
        <v>0</v>
      </c>
      <c r="AR545" s="147" t="s">
        <v>391</v>
      </c>
      <c r="AT545" s="147" t="s">
        <v>241</v>
      </c>
      <c r="AU545" s="147" t="s">
        <v>88</v>
      </c>
      <c r="AY545" s="15" t="s">
        <v>138</v>
      </c>
      <c r="BE545" s="148">
        <f>IF(N545="základní",J545,0)</f>
        <v>0</v>
      </c>
      <c r="BF545" s="148">
        <f>IF(N545="snížená",J545,0)</f>
        <v>0</v>
      </c>
      <c r="BG545" s="148">
        <f>IF(N545="zákl. přenesená",J545,0)</f>
        <v>0</v>
      </c>
      <c r="BH545" s="148">
        <f>IF(N545="sníž. přenesená",J545,0)</f>
        <v>0</v>
      </c>
      <c r="BI545" s="148">
        <f>IF(N545="nulová",J545,0)</f>
        <v>0</v>
      </c>
      <c r="BJ545" s="15" t="s">
        <v>86</v>
      </c>
      <c r="BK545" s="148">
        <f>ROUND(I545*H545,2)</f>
        <v>0</v>
      </c>
      <c r="BL545" s="15" t="s">
        <v>296</v>
      </c>
      <c r="BM545" s="147" t="s">
        <v>853</v>
      </c>
    </row>
    <row r="546" spans="2:65" s="1" customFormat="1" ht="19.5">
      <c r="B546" s="30"/>
      <c r="D546" s="150" t="s">
        <v>153</v>
      </c>
      <c r="F546" s="164" t="s">
        <v>854</v>
      </c>
      <c r="I546" s="165"/>
      <c r="L546" s="30"/>
      <c r="M546" s="166"/>
      <c r="T546" s="54"/>
      <c r="AT546" s="15" t="s">
        <v>153</v>
      </c>
      <c r="AU546" s="15" t="s">
        <v>88</v>
      </c>
    </row>
    <row r="547" spans="2:65" s="1" customFormat="1" ht="16.5" customHeight="1">
      <c r="B547" s="30"/>
      <c r="C547" s="170" t="s">
        <v>855</v>
      </c>
      <c r="D547" s="170" t="s">
        <v>241</v>
      </c>
      <c r="E547" s="171" t="s">
        <v>856</v>
      </c>
      <c r="F547" s="172" t="s">
        <v>857</v>
      </c>
      <c r="G547" s="173" t="s">
        <v>858</v>
      </c>
      <c r="H547" s="174">
        <v>111</v>
      </c>
      <c r="I547" s="175"/>
      <c r="J547" s="176">
        <f>ROUND(I547*H547,2)</f>
        <v>0</v>
      </c>
      <c r="K547" s="177"/>
      <c r="L547" s="178"/>
      <c r="M547" s="179" t="s">
        <v>1</v>
      </c>
      <c r="N547" s="180" t="s">
        <v>44</v>
      </c>
      <c r="P547" s="145">
        <f>O547*H547</f>
        <v>0</v>
      </c>
      <c r="Q547" s="145">
        <v>2.4099999999999998E-3</v>
      </c>
      <c r="R547" s="145">
        <f>Q547*H547</f>
        <v>0.26750999999999997</v>
      </c>
      <c r="S547" s="145">
        <v>0</v>
      </c>
      <c r="T547" s="146">
        <f>S547*H547</f>
        <v>0</v>
      </c>
      <c r="AR547" s="147" t="s">
        <v>391</v>
      </c>
      <c r="AT547" s="147" t="s">
        <v>241</v>
      </c>
      <c r="AU547" s="147" t="s">
        <v>88</v>
      </c>
      <c r="AY547" s="15" t="s">
        <v>138</v>
      </c>
      <c r="BE547" s="148">
        <f>IF(N547="základní",J547,0)</f>
        <v>0</v>
      </c>
      <c r="BF547" s="148">
        <f>IF(N547="snížená",J547,0)</f>
        <v>0</v>
      </c>
      <c r="BG547" s="148">
        <f>IF(N547="zákl. přenesená",J547,0)</f>
        <v>0</v>
      </c>
      <c r="BH547" s="148">
        <f>IF(N547="sníž. přenesená",J547,0)</f>
        <v>0</v>
      </c>
      <c r="BI547" s="148">
        <f>IF(N547="nulová",J547,0)</f>
        <v>0</v>
      </c>
      <c r="BJ547" s="15" t="s">
        <v>86</v>
      </c>
      <c r="BK547" s="148">
        <f>ROUND(I547*H547,2)</f>
        <v>0</v>
      </c>
      <c r="BL547" s="15" t="s">
        <v>296</v>
      </c>
      <c r="BM547" s="147" t="s">
        <v>859</v>
      </c>
    </row>
    <row r="548" spans="2:65" s="1" customFormat="1" ht="19.5">
      <c r="B548" s="30"/>
      <c r="D548" s="150" t="s">
        <v>153</v>
      </c>
      <c r="F548" s="164" t="s">
        <v>854</v>
      </c>
      <c r="I548" s="165"/>
      <c r="L548" s="30"/>
      <c r="M548" s="166"/>
      <c r="T548" s="54"/>
      <c r="AT548" s="15" t="s">
        <v>153</v>
      </c>
      <c r="AU548" s="15" t="s">
        <v>88</v>
      </c>
    </row>
    <row r="549" spans="2:65" s="1" customFormat="1" ht="16.5" customHeight="1">
      <c r="B549" s="30"/>
      <c r="C549" s="170" t="s">
        <v>860</v>
      </c>
      <c r="D549" s="170" t="s">
        <v>241</v>
      </c>
      <c r="E549" s="171" t="s">
        <v>861</v>
      </c>
      <c r="F549" s="172" t="s">
        <v>862</v>
      </c>
      <c r="G549" s="173" t="s">
        <v>278</v>
      </c>
      <c r="H549" s="174">
        <v>1</v>
      </c>
      <c r="I549" s="175"/>
      <c r="J549" s="176">
        <f>ROUND(I549*H549,2)</f>
        <v>0</v>
      </c>
      <c r="K549" s="177"/>
      <c r="L549" s="178"/>
      <c r="M549" s="179" t="s">
        <v>1</v>
      </c>
      <c r="N549" s="180" t="s">
        <v>44</v>
      </c>
      <c r="P549" s="145">
        <f>O549*H549</f>
        <v>0</v>
      </c>
      <c r="Q549" s="145">
        <v>2.4099999999999998E-3</v>
      </c>
      <c r="R549" s="145">
        <f>Q549*H549</f>
        <v>2.4099999999999998E-3</v>
      </c>
      <c r="S549" s="145">
        <v>0</v>
      </c>
      <c r="T549" s="146">
        <f>S549*H549</f>
        <v>0</v>
      </c>
      <c r="AR549" s="147" t="s">
        <v>391</v>
      </c>
      <c r="AT549" s="147" t="s">
        <v>241</v>
      </c>
      <c r="AU549" s="147" t="s">
        <v>88</v>
      </c>
      <c r="AY549" s="15" t="s">
        <v>138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5" t="s">
        <v>86</v>
      </c>
      <c r="BK549" s="148">
        <f>ROUND(I549*H549,2)</f>
        <v>0</v>
      </c>
      <c r="BL549" s="15" t="s">
        <v>296</v>
      </c>
      <c r="BM549" s="147" t="s">
        <v>863</v>
      </c>
    </row>
    <row r="550" spans="2:65" s="1" customFormat="1" ht="19.5">
      <c r="B550" s="30"/>
      <c r="D550" s="150" t="s">
        <v>153</v>
      </c>
      <c r="F550" s="164" t="s">
        <v>854</v>
      </c>
      <c r="I550" s="165"/>
      <c r="L550" s="30"/>
      <c r="M550" s="166"/>
      <c r="T550" s="54"/>
      <c r="AT550" s="15" t="s">
        <v>153</v>
      </c>
      <c r="AU550" s="15" t="s">
        <v>88</v>
      </c>
    </row>
    <row r="551" spans="2:65" s="1" customFormat="1" ht="16.5" customHeight="1">
      <c r="B551" s="30"/>
      <c r="C551" s="170" t="s">
        <v>864</v>
      </c>
      <c r="D551" s="170" t="s">
        <v>241</v>
      </c>
      <c r="E551" s="171" t="s">
        <v>865</v>
      </c>
      <c r="F551" s="172" t="s">
        <v>866</v>
      </c>
      <c r="G551" s="173" t="s">
        <v>278</v>
      </c>
      <c r="H551" s="174">
        <v>1</v>
      </c>
      <c r="I551" s="175"/>
      <c r="J551" s="176">
        <f>ROUND(I551*H551,2)</f>
        <v>0</v>
      </c>
      <c r="K551" s="177"/>
      <c r="L551" s="178"/>
      <c r="M551" s="179" t="s">
        <v>1</v>
      </c>
      <c r="N551" s="180" t="s">
        <v>44</v>
      </c>
      <c r="P551" s="145">
        <f>O551*H551</f>
        <v>0</v>
      </c>
      <c r="Q551" s="145">
        <v>2.4099999999999998E-3</v>
      </c>
      <c r="R551" s="145">
        <f>Q551*H551</f>
        <v>2.4099999999999998E-3</v>
      </c>
      <c r="S551" s="145">
        <v>0</v>
      </c>
      <c r="T551" s="146">
        <f>S551*H551</f>
        <v>0</v>
      </c>
      <c r="AR551" s="147" t="s">
        <v>391</v>
      </c>
      <c r="AT551" s="147" t="s">
        <v>241</v>
      </c>
      <c r="AU551" s="147" t="s">
        <v>88</v>
      </c>
      <c r="AY551" s="15" t="s">
        <v>138</v>
      </c>
      <c r="BE551" s="148">
        <f>IF(N551="základní",J551,0)</f>
        <v>0</v>
      </c>
      <c r="BF551" s="148">
        <f>IF(N551="snížená",J551,0)</f>
        <v>0</v>
      </c>
      <c r="BG551" s="148">
        <f>IF(N551="zákl. přenesená",J551,0)</f>
        <v>0</v>
      </c>
      <c r="BH551" s="148">
        <f>IF(N551="sníž. přenesená",J551,0)</f>
        <v>0</v>
      </c>
      <c r="BI551" s="148">
        <f>IF(N551="nulová",J551,0)</f>
        <v>0</v>
      </c>
      <c r="BJ551" s="15" t="s">
        <v>86</v>
      </c>
      <c r="BK551" s="148">
        <f>ROUND(I551*H551,2)</f>
        <v>0</v>
      </c>
      <c r="BL551" s="15" t="s">
        <v>296</v>
      </c>
      <c r="BM551" s="147" t="s">
        <v>867</v>
      </c>
    </row>
    <row r="552" spans="2:65" s="1" customFormat="1" ht="19.5">
      <c r="B552" s="30"/>
      <c r="D552" s="150" t="s">
        <v>153</v>
      </c>
      <c r="F552" s="164" t="s">
        <v>854</v>
      </c>
      <c r="I552" s="165"/>
      <c r="L552" s="30"/>
      <c r="M552" s="166"/>
      <c r="T552" s="54"/>
      <c r="AT552" s="15" t="s">
        <v>153</v>
      </c>
      <c r="AU552" s="15" t="s">
        <v>88</v>
      </c>
    </row>
    <row r="553" spans="2:65" s="1" customFormat="1" ht="16.5" customHeight="1">
      <c r="B553" s="30"/>
      <c r="C553" s="170" t="s">
        <v>868</v>
      </c>
      <c r="D553" s="170" t="s">
        <v>241</v>
      </c>
      <c r="E553" s="171" t="s">
        <v>869</v>
      </c>
      <c r="F553" s="172" t="s">
        <v>870</v>
      </c>
      <c r="G553" s="173" t="s">
        <v>278</v>
      </c>
      <c r="H553" s="174">
        <v>1</v>
      </c>
      <c r="I553" s="175"/>
      <c r="J553" s="176">
        <f>ROUND(I553*H553,2)</f>
        <v>0</v>
      </c>
      <c r="K553" s="177"/>
      <c r="L553" s="178"/>
      <c r="M553" s="179" t="s">
        <v>1</v>
      </c>
      <c r="N553" s="180" t="s">
        <v>44</v>
      </c>
      <c r="P553" s="145">
        <f>O553*H553</f>
        <v>0</v>
      </c>
      <c r="Q553" s="145">
        <v>2.4099999999999998E-3</v>
      </c>
      <c r="R553" s="145">
        <f>Q553*H553</f>
        <v>2.4099999999999998E-3</v>
      </c>
      <c r="S553" s="145">
        <v>0</v>
      </c>
      <c r="T553" s="146">
        <f>S553*H553</f>
        <v>0</v>
      </c>
      <c r="AR553" s="147" t="s">
        <v>391</v>
      </c>
      <c r="AT553" s="147" t="s">
        <v>241</v>
      </c>
      <c r="AU553" s="147" t="s">
        <v>88</v>
      </c>
      <c r="AY553" s="15" t="s">
        <v>138</v>
      </c>
      <c r="BE553" s="148">
        <f>IF(N553="základní",J553,0)</f>
        <v>0</v>
      </c>
      <c r="BF553" s="148">
        <f>IF(N553="snížená",J553,0)</f>
        <v>0</v>
      </c>
      <c r="BG553" s="148">
        <f>IF(N553="zákl. přenesená",J553,0)</f>
        <v>0</v>
      </c>
      <c r="BH553" s="148">
        <f>IF(N553="sníž. přenesená",J553,0)</f>
        <v>0</v>
      </c>
      <c r="BI553" s="148">
        <f>IF(N553="nulová",J553,0)</f>
        <v>0</v>
      </c>
      <c r="BJ553" s="15" t="s">
        <v>86</v>
      </c>
      <c r="BK553" s="148">
        <f>ROUND(I553*H553,2)</f>
        <v>0</v>
      </c>
      <c r="BL553" s="15" t="s">
        <v>296</v>
      </c>
      <c r="BM553" s="147" t="s">
        <v>871</v>
      </c>
    </row>
    <row r="554" spans="2:65" s="1" customFormat="1" ht="19.5">
      <c r="B554" s="30"/>
      <c r="D554" s="150" t="s">
        <v>153</v>
      </c>
      <c r="F554" s="164" t="s">
        <v>854</v>
      </c>
      <c r="I554" s="165"/>
      <c r="L554" s="30"/>
      <c r="M554" s="166"/>
      <c r="T554" s="54"/>
      <c r="AT554" s="15" t="s">
        <v>153</v>
      </c>
      <c r="AU554" s="15" t="s">
        <v>88</v>
      </c>
    </row>
    <row r="555" spans="2:65" s="1" customFormat="1" ht="16.5" customHeight="1">
      <c r="B555" s="30"/>
      <c r="C555" s="170" t="s">
        <v>872</v>
      </c>
      <c r="D555" s="170" t="s">
        <v>241</v>
      </c>
      <c r="E555" s="171" t="s">
        <v>873</v>
      </c>
      <c r="F555" s="172" t="s">
        <v>874</v>
      </c>
      <c r="G555" s="173" t="s">
        <v>278</v>
      </c>
      <c r="H555" s="174">
        <v>1</v>
      </c>
      <c r="I555" s="175"/>
      <c r="J555" s="176">
        <f>ROUND(I555*H555,2)</f>
        <v>0</v>
      </c>
      <c r="K555" s="177"/>
      <c r="L555" s="178"/>
      <c r="M555" s="179" t="s">
        <v>1</v>
      </c>
      <c r="N555" s="180" t="s">
        <v>44</v>
      </c>
      <c r="P555" s="145">
        <f>O555*H555</f>
        <v>0</v>
      </c>
      <c r="Q555" s="145">
        <v>2.4099999999999998E-3</v>
      </c>
      <c r="R555" s="145">
        <f>Q555*H555</f>
        <v>2.4099999999999998E-3</v>
      </c>
      <c r="S555" s="145">
        <v>0</v>
      </c>
      <c r="T555" s="146">
        <f>S555*H555</f>
        <v>0</v>
      </c>
      <c r="AR555" s="147" t="s">
        <v>391</v>
      </c>
      <c r="AT555" s="147" t="s">
        <v>241</v>
      </c>
      <c r="AU555" s="147" t="s">
        <v>88</v>
      </c>
      <c r="AY555" s="15" t="s">
        <v>138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5" t="s">
        <v>86</v>
      </c>
      <c r="BK555" s="148">
        <f>ROUND(I555*H555,2)</f>
        <v>0</v>
      </c>
      <c r="BL555" s="15" t="s">
        <v>296</v>
      </c>
      <c r="BM555" s="147" t="s">
        <v>875</v>
      </c>
    </row>
    <row r="556" spans="2:65" s="1" customFormat="1" ht="19.5">
      <c r="B556" s="30"/>
      <c r="D556" s="150" t="s">
        <v>153</v>
      </c>
      <c r="F556" s="164" t="s">
        <v>854</v>
      </c>
      <c r="I556" s="165"/>
      <c r="L556" s="30"/>
      <c r="M556" s="166"/>
      <c r="T556" s="54"/>
      <c r="AT556" s="15" t="s">
        <v>153</v>
      </c>
      <c r="AU556" s="15" t="s">
        <v>88</v>
      </c>
    </row>
    <row r="557" spans="2:65" s="1" customFormat="1" ht="16.5" customHeight="1">
      <c r="B557" s="30"/>
      <c r="C557" s="170" t="s">
        <v>876</v>
      </c>
      <c r="D557" s="170" t="s">
        <v>241</v>
      </c>
      <c r="E557" s="171" t="s">
        <v>877</v>
      </c>
      <c r="F557" s="172" t="s">
        <v>878</v>
      </c>
      <c r="G557" s="173" t="s">
        <v>278</v>
      </c>
      <c r="H557" s="174">
        <v>1</v>
      </c>
      <c r="I557" s="175"/>
      <c r="J557" s="176">
        <f>ROUND(I557*H557,2)</f>
        <v>0</v>
      </c>
      <c r="K557" s="177"/>
      <c r="L557" s="178"/>
      <c r="M557" s="179" t="s">
        <v>1</v>
      </c>
      <c r="N557" s="180" t="s">
        <v>44</v>
      </c>
      <c r="P557" s="145">
        <f>O557*H557</f>
        <v>0</v>
      </c>
      <c r="Q557" s="145">
        <v>2.4099999999999998E-3</v>
      </c>
      <c r="R557" s="145">
        <f>Q557*H557</f>
        <v>2.4099999999999998E-3</v>
      </c>
      <c r="S557" s="145">
        <v>0</v>
      </c>
      <c r="T557" s="146">
        <f>S557*H557</f>
        <v>0</v>
      </c>
      <c r="AR557" s="147" t="s">
        <v>391</v>
      </c>
      <c r="AT557" s="147" t="s">
        <v>241</v>
      </c>
      <c r="AU557" s="147" t="s">
        <v>88</v>
      </c>
      <c r="AY557" s="15" t="s">
        <v>138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5" t="s">
        <v>86</v>
      </c>
      <c r="BK557" s="148">
        <f>ROUND(I557*H557,2)</f>
        <v>0</v>
      </c>
      <c r="BL557" s="15" t="s">
        <v>296</v>
      </c>
      <c r="BM557" s="147" t="s">
        <v>879</v>
      </c>
    </row>
    <row r="558" spans="2:65" s="1" customFormat="1" ht="19.5">
      <c r="B558" s="30"/>
      <c r="D558" s="150" t="s">
        <v>153</v>
      </c>
      <c r="F558" s="164" t="s">
        <v>854</v>
      </c>
      <c r="I558" s="165"/>
      <c r="L558" s="30"/>
      <c r="M558" s="166"/>
      <c r="T558" s="54"/>
      <c r="AT558" s="15" t="s">
        <v>153</v>
      </c>
      <c r="AU558" s="15" t="s">
        <v>88</v>
      </c>
    </row>
    <row r="559" spans="2:65" s="1" customFormat="1" ht="16.5" customHeight="1">
      <c r="B559" s="30"/>
      <c r="C559" s="135" t="s">
        <v>880</v>
      </c>
      <c r="D559" s="135" t="s">
        <v>141</v>
      </c>
      <c r="E559" s="136" t="s">
        <v>881</v>
      </c>
      <c r="F559" s="137" t="s">
        <v>882</v>
      </c>
      <c r="G559" s="138" t="s">
        <v>278</v>
      </c>
      <c r="H559" s="139">
        <v>1</v>
      </c>
      <c r="I559" s="140"/>
      <c r="J559" s="141">
        <f>ROUND(I559*H559,2)</f>
        <v>0</v>
      </c>
      <c r="K559" s="142"/>
      <c r="L559" s="30"/>
      <c r="M559" s="143" t="s">
        <v>1</v>
      </c>
      <c r="N559" s="144" t="s">
        <v>44</v>
      </c>
      <c r="P559" s="145">
        <f>O559*H559</f>
        <v>0</v>
      </c>
      <c r="Q559" s="145">
        <v>1.7000000000000001E-4</v>
      </c>
      <c r="R559" s="145">
        <f>Q559*H559</f>
        <v>1.7000000000000001E-4</v>
      </c>
      <c r="S559" s="145">
        <v>0</v>
      </c>
      <c r="T559" s="146">
        <f>S559*H559</f>
        <v>0</v>
      </c>
      <c r="AR559" s="147" t="s">
        <v>296</v>
      </c>
      <c r="AT559" s="147" t="s">
        <v>141</v>
      </c>
      <c r="AU559" s="147" t="s">
        <v>88</v>
      </c>
      <c r="AY559" s="15" t="s">
        <v>138</v>
      </c>
      <c r="BE559" s="148">
        <f>IF(N559="základní",J559,0)</f>
        <v>0</v>
      </c>
      <c r="BF559" s="148">
        <f>IF(N559="snížená",J559,0)</f>
        <v>0</v>
      </c>
      <c r="BG559" s="148">
        <f>IF(N559="zákl. přenesená",J559,0)</f>
        <v>0</v>
      </c>
      <c r="BH559" s="148">
        <f>IF(N559="sníž. přenesená",J559,0)</f>
        <v>0</v>
      </c>
      <c r="BI559" s="148">
        <f>IF(N559="nulová",J559,0)</f>
        <v>0</v>
      </c>
      <c r="BJ559" s="15" t="s">
        <v>86</v>
      </c>
      <c r="BK559" s="148">
        <f>ROUND(I559*H559,2)</f>
        <v>0</v>
      </c>
      <c r="BL559" s="15" t="s">
        <v>296</v>
      </c>
      <c r="BM559" s="147" t="s">
        <v>883</v>
      </c>
    </row>
    <row r="560" spans="2:65" s="1" customFormat="1" ht="16.5" customHeight="1">
      <c r="B560" s="30"/>
      <c r="C560" s="135" t="s">
        <v>884</v>
      </c>
      <c r="D560" s="135" t="s">
        <v>141</v>
      </c>
      <c r="E560" s="136" t="s">
        <v>885</v>
      </c>
      <c r="F560" s="137" t="s">
        <v>886</v>
      </c>
      <c r="G560" s="138" t="s">
        <v>278</v>
      </c>
      <c r="H560" s="139">
        <v>1</v>
      </c>
      <c r="I560" s="140"/>
      <c r="J560" s="141">
        <f>ROUND(I560*H560,2)</f>
        <v>0</v>
      </c>
      <c r="K560" s="142"/>
      <c r="L560" s="30"/>
      <c r="M560" s="143" t="s">
        <v>1</v>
      </c>
      <c r="N560" s="144" t="s">
        <v>44</v>
      </c>
      <c r="P560" s="145">
        <f>O560*H560</f>
        <v>0</v>
      </c>
      <c r="Q560" s="145">
        <v>1.7000000000000001E-4</v>
      </c>
      <c r="R560" s="145">
        <f>Q560*H560</f>
        <v>1.7000000000000001E-4</v>
      </c>
      <c r="S560" s="145">
        <v>0</v>
      </c>
      <c r="T560" s="146">
        <f>S560*H560</f>
        <v>0</v>
      </c>
      <c r="AR560" s="147" t="s">
        <v>296</v>
      </c>
      <c r="AT560" s="147" t="s">
        <v>141</v>
      </c>
      <c r="AU560" s="147" t="s">
        <v>88</v>
      </c>
      <c r="AY560" s="15" t="s">
        <v>138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5" t="s">
        <v>86</v>
      </c>
      <c r="BK560" s="148">
        <f>ROUND(I560*H560,2)</f>
        <v>0</v>
      </c>
      <c r="BL560" s="15" t="s">
        <v>296</v>
      </c>
      <c r="BM560" s="147" t="s">
        <v>887</v>
      </c>
    </row>
    <row r="561" spans="2:65" s="1" customFormat="1" ht="24.2" customHeight="1">
      <c r="B561" s="30"/>
      <c r="C561" s="135" t="s">
        <v>888</v>
      </c>
      <c r="D561" s="135" t="s">
        <v>141</v>
      </c>
      <c r="E561" s="136" t="s">
        <v>889</v>
      </c>
      <c r="F561" s="137" t="s">
        <v>890</v>
      </c>
      <c r="G561" s="138" t="s">
        <v>475</v>
      </c>
      <c r="H561" s="181"/>
      <c r="I561" s="140"/>
      <c r="J561" s="141">
        <f>ROUND(I561*H561,2)</f>
        <v>0</v>
      </c>
      <c r="K561" s="142"/>
      <c r="L561" s="30"/>
      <c r="M561" s="143" t="s">
        <v>1</v>
      </c>
      <c r="N561" s="144" t="s">
        <v>44</v>
      </c>
      <c r="P561" s="145">
        <f>O561*H561</f>
        <v>0</v>
      </c>
      <c r="Q561" s="145">
        <v>0</v>
      </c>
      <c r="R561" s="145">
        <f>Q561*H561</f>
        <v>0</v>
      </c>
      <c r="S561" s="145">
        <v>0</v>
      </c>
      <c r="T561" s="146">
        <f>S561*H561</f>
        <v>0</v>
      </c>
      <c r="AR561" s="147" t="s">
        <v>296</v>
      </c>
      <c r="AT561" s="147" t="s">
        <v>141</v>
      </c>
      <c r="AU561" s="147" t="s">
        <v>88</v>
      </c>
      <c r="AY561" s="15" t="s">
        <v>138</v>
      </c>
      <c r="BE561" s="148">
        <f>IF(N561="základní",J561,0)</f>
        <v>0</v>
      </c>
      <c r="BF561" s="148">
        <f>IF(N561="snížená",J561,0)</f>
        <v>0</v>
      </c>
      <c r="BG561" s="148">
        <f>IF(N561="zákl. přenesená",J561,0)</f>
        <v>0</v>
      </c>
      <c r="BH561" s="148">
        <f>IF(N561="sníž. přenesená",J561,0)</f>
        <v>0</v>
      </c>
      <c r="BI561" s="148">
        <f>IF(N561="nulová",J561,0)</f>
        <v>0</v>
      </c>
      <c r="BJ561" s="15" t="s">
        <v>86</v>
      </c>
      <c r="BK561" s="148">
        <f>ROUND(I561*H561,2)</f>
        <v>0</v>
      </c>
      <c r="BL561" s="15" t="s">
        <v>296</v>
      </c>
      <c r="BM561" s="147" t="s">
        <v>891</v>
      </c>
    </row>
    <row r="562" spans="2:65" s="11" customFormat="1" ht="22.9" customHeight="1">
      <c r="B562" s="123"/>
      <c r="D562" s="124" t="s">
        <v>78</v>
      </c>
      <c r="E562" s="133" t="s">
        <v>892</v>
      </c>
      <c r="F562" s="133" t="s">
        <v>893</v>
      </c>
      <c r="I562" s="126"/>
      <c r="J562" s="134">
        <f>BK562</f>
        <v>0</v>
      </c>
      <c r="L562" s="123"/>
      <c r="M562" s="128"/>
      <c r="P562" s="129">
        <f>SUM(P563:P586)</f>
        <v>0</v>
      </c>
      <c r="R562" s="129">
        <f>SUM(R563:R586)</f>
        <v>2.5724999999999997E-3</v>
      </c>
      <c r="T562" s="130">
        <f>SUM(T563:T586)</f>
        <v>0</v>
      </c>
      <c r="AR562" s="124" t="s">
        <v>88</v>
      </c>
      <c r="AT562" s="131" t="s">
        <v>78</v>
      </c>
      <c r="AU562" s="131" t="s">
        <v>86</v>
      </c>
      <c r="AY562" s="124" t="s">
        <v>138</v>
      </c>
      <c r="BK562" s="132">
        <f>SUM(BK563:BK586)</f>
        <v>0</v>
      </c>
    </row>
    <row r="563" spans="2:65" s="1" customFormat="1" ht="16.5" customHeight="1">
      <c r="B563" s="30"/>
      <c r="C563" s="135" t="s">
        <v>894</v>
      </c>
      <c r="D563" s="135" t="s">
        <v>141</v>
      </c>
      <c r="E563" s="136" t="s">
        <v>895</v>
      </c>
      <c r="F563" s="137" t="s">
        <v>896</v>
      </c>
      <c r="G563" s="138" t="s">
        <v>238</v>
      </c>
      <c r="H563" s="139">
        <v>5.25</v>
      </c>
      <c r="I563" s="140"/>
      <c r="J563" s="141">
        <f>ROUND(I563*H563,2)</f>
        <v>0</v>
      </c>
      <c r="K563" s="142"/>
      <c r="L563" s="30"/>
      <c r="M563" s="143" t="s">
        <v>1</v>
      </c>
      <c r="N563" s="144" t="s">
        <v>44</v>
      </c>
      <c r="P563" s="145">
        <f>O563*H563</f>
        <v>0</v>
      </c>
      <c r="Q563" s="145">
        <v>0</v>
      </c>
      <c r="R563" s="145">
        <f>Q563*H563</f>
        <v>0</v>
      </c>
      <c r="S563" s="145">
        <v>0</v>
      </c>
      <c r="T563" s="146">
        <f>S563*H563</f>
        <v>0</v>
      </c>
      <c r="AR563" s="147" t="s">
        <v>296</v>
      </c>
      <c r="AT563" s="147" t="s">
        <v>141</v>
      </c>
      <c r="AU563" s="147" t="s">
        <v>88</v>
      </c>
      <c r="AY563" s="15" t="s">
        <v>138</v>
      </c>
      <c r="BE563" s="148">
        <f>IF(N563="základní",J563,0)</f>
        <v>0</v>
      </c>
      <c r="BF563" s="148">
        <f>IF(N563="snížená",J563,0)</f>
        <v>0</v>
      </c>
      <c r="BG563" s="148">
        <f>IF(N563="zákl. přenesená",J563,0)</f>
        <v>0</v>
      </c>
      <c r="BH563" s="148">
        <f>IF(N563="sníž. přenesená",J563,0)</f>
        <v>0</v>
      </c>
      <c r="BI563" s="148">
        <f>IF(N563="nulová",J563,0)</f>
        <v>0</v>
      </c>
      <c r="BJ563" s="15" t="s">
        <v>86</v>
      </c>
      <c r="BK563" s="148">
        <f>ROUND(I563*H563,2)</f>
        <v>0</v>
      </c>
      <c r="BL563" s="15" t="s">
        <v>296</v>
      </c>
      <c r="BM563" s="147" t="s">
        <v>897</v>
      </c>
    </row>
    <row r="564" spans="2:65" s="12" customFormat="1" ht="11.25">
      <c r="B564" s="149"/>
      <c r="D564" s="150" t="s">
        <v>147</v>
      </c>
      <c r="E564" s="151" t="s">
        <v>1</v>
      </c>
      <c r="F564" s="152" t="s">
        <v>898</v>
      </c>
      <c r="H564" s="153">
        <v>4</v>
      </c>
      <c r="I564" s="154"/>
      <c r="L564" s="149"/>
      <c r="M564" s="155"/>
      <c r="T564" s="156"/>
      <c r="AT564" s="151" t="s">
        <v>147</v>
      </c>
      <c r="AU564" s="151" t="s">
        <v>88</v>
      </c>
      <c r="AV564" s="12" t="s">
        <v>88</v>
      </c>
      <c r="AW564" s="12" t="s">
        <v>33</v>
      </c>
      <c r="AX564" s="12" t="s">
        <v>79</v>
      </c>
      <c r="AY564" s="151" t="s">
        <v>138</v>
      </c>
    </row>
    <row r="565" spans="2:65" s="12" customFormat="1" ht="11.25">
      <c r="B565" s="149"/>
      <c r="D565" s="150" t="s">
        <v>147</v>
      </c>
      <c r="E565" s="151" t="s">
        <v>1</v>
      </c>
      <c r="F565" s="152" t="s">
        <v>899</v>
      </c>
      <c r="H565" s="153">
        <v>1.25</v>
      </c>
      <c r="I565" s="154"/>
      <c r="L565" s="149"/>
      <c r="M565" s="155"/>
      <c r="T565" s="156"/>
      <c r="AT565" s="151" t="s">
        <v>147</v>
      </c>
      <c r="AU565" s="151" t="s">
        <v>88</v>
      </c>
      <c r="AV565" s="12" t="s">
        <v>88</v>
      </c>
      <c r="AW565" s="12" t="s">
        <v>33</v>
      </c>
      <c r="AX565" s="12" t="s">
        <v>79</v>
      </c>
      <c r="AY565" s="151" t="s">
        <v>138</v>
      </c>
    </row>
    <row r="566" spans="2:65" s="13" customFormat="1" ht="11.25">
      <c r="B566" s="157"/>
      <c r="D566" s="150" t="s">
        <v>147</v>
      </c>
      <c r="E566" s="158" t="s">
        <v>1</v>
      </c>
      <c r="F566" s="159" t="s">
        <v>148</v>
      </c>
      <c r="H566" s="160">
        <v>5.25</v>
      </c>
      <c r="I566" s="161"/>
      <c r="L566" s="157"/>
      <c r="M566" s="162"/>
      <c r="T566" s="163"/>
      <c r="AT566" s="158" t="s">
        <v>147</v>
      </c>
      <c r="AU566" s="158" t="s">
        <v>88</v>
      </c>
      <c r="AV566" s="13" t="s">
        <v>149</v>
      </c>
      <c r="AW566" s="13" t="s">
        <v>33</v>
      </c>
      <c r="AX566" s="13" t="s">
        <v>86</v>
      </c>
      <c r="AY566" s="158" t="s">
        <v>138</v>
      </c>
    </row>
    <row r="567" spans="2:65" s="1" customFormat="1" ht="24.2" customHeight="1">
      <c r="B567" s="30"/>
      <c r="C567" s="135" t="s">
        <v>900</v>
      </c>
      <c r="D567" s="135" t="s">
        <v>141</v>
      </c>
      <c r="E567" s="136" t="s">
        <v>901</v>
      </c>
      <c r="F567" s="137" t="s">
        <v>902</v>
      </c>
      <c r="G567" s="138" t="s">
        <v>238</v>
      </c>
      <c r="H567" s="139">
        <v>5.25</v>
      </c>
      <c r="I567" s="140"/>
      <c r="J567" s="141">
        <f>ROUND(I567*H567,2)</f>
        <v>0</v>
      </c>
      <c r="K567" s="142"/>
      <c r="L567" s="30"/>
      <c r="M567" s="143" t="s">
        <v>1</v>
      </c>
      <c r="N567" s="144" t="s">
        <v>44</v>
      </c>
      <c r="P567" s="145">
        <f>O567*H567</f>
        <v>0</v>
      </c>
      <c r="Q567" s="145">
        <v>1.1E-4</v>
      </c>
      <c r="R567" s="145">
        <f>Q567*H567</f>
        <v>5.775E-4</v>
      </c>
      <c r="S567" s="145">
        <v>0</v>
      </c>
      <c r="T567" s="146">
        <f>S567*H567</f>
        <v>0</v>
      </c>
      <c r="AR567" s="147" t="s">
        <v>296</v>
      </c>
      <c r="AT567" s="147" t="s">
        <v>141</v>
      </c>
      <c r="AU567" s="147" t="s">
        <v>88</v>
      </c>
      <c r="AY567" s="15" t="s">
        <v>138</v>
      </c>
      <c r="BE567" s="148">
        <f>IF(N567="základní",J567,0)</f>
        <v>0</v>
      </c>
      <c r="BF567" s="148">
        <f>IF(N567="snížená",J567,0)</f>
        <v>0</v>
      </c>
      <c r="BG567" s="148">
        <f>IF(N567="zákl. přenesená",J567,0)</f>
        <v>0</v>
      </c>
      <c r="BH567" s="148">
        <f>IF(N567="sníž. přenesená",J567,0)</f>
        <v>0</v>
      </c>
      <c r="BI567" s="148">
        <f>IF(N567="nulová",J567,0)</f>
        <v>0</v>
      </c>
      <c r="BJ567" s="15" t="s">
        <v>86</v>
      </c>
      <c r="BK567" s="148">
        <f>ROUND(I567*H567,2)</f>
        <v>0</v>
      </c>
      <c r="BL567" s="15" t="s">
        <v>296</v>
      </c>
      <c r="BM567" s="147" t="s">
        <v>903</v>
      </c>
    </row>
    <row r="568" spans="2:65" s="12" customFormat="1" ht="11.25">
      <c r="B568" s="149"/>
      <c r="D568" s="150" t="s">
        <v>147</v>
      </c>
      <c r="E568" s="151" t="s">
        <v>1</v>
      </c>
      <c r="F568" s="152" t="s">
        <v>898</v>
      </c>
      <c r="H568" s="153">
        <v>4</v>
      </c>
      <c r="I568" s="154"/>
      <c r="L568" s="149"/>
      <c r="M568" s="155"/>
      <c r="T568" s="156"/>
      <c r="AT568" s="151" t="s">
        <v>147</v>
      </c>
      <c r="AU568" s="151" t="s">
        <v>88</v>
      </c>
      <c r="AV568" s="12" t="s">
        <v>88</v>
      </c>
      <c r="AW568" s="12" t="s">
        <v>33</v>
      </c>
      <c r="AX568" s="12" t="s">
        <v>79</v>
      </c>
      <c r="AY568" s="151" t="s">
        <v>138</v>
      </c>
    </row>
    <row r="569" spans="2:65" s="12" customFormat="1" ht="11.25">
      <c r="B569" s="149"/>
      <c r="D569" s="150" t="s">
        <v>147</v>
      </c>
      <c r="E569" s="151" t="s">
        <v>1</v>
      </c>
      <c r="F569" s="152" t="s">
        <v>899</v>
      </c>
      <c r="H569" s="153">
        <v>1.25</v>
      </c>
      <c r="I569" s="154"/>
      <c r="L569" s="149"/>
      <c r="M569" s="155"/>
      <c r="T569" s="156"/>
      <c r="AT569" s="151" t="s">
        <v>147</v>
      </c>
      <c r="AU569" s="151" t="s">
        <v>88</v>
      </c>
      <c r="AV569" s="12" t="s">
        <v>88</v>
      </c>
      <c r="AW569" s="12" t="s">
        <v>33</v>
      </c>
      <c r="AX569" s="12" t="s">
        <v>79</v>
      </c>
      <c r="AY569" s="151" t="s">
        <v>138</v>
      </c>
    </row>
    <row r="570" spans="2:65" s="13" customFormat="1" ht="11.25">
      <c r="B570" s="157"/>
      <c r="D570" s="150" t="s">
        <v>147</v>
      </c>
      <c r="E570" s="158" t="s">
        <v>1</v>
      </c>
      <c r="F570" s="159" t="s">
        <v>148</v>
      </c>
      <c r="H570" s="160">
        <v>5.25</v>
      </c>
      <c r="I570" s="161"/>
      <c r="L570" s="157"/>
      <c r="M570" s="162"/>
      <c r="T570" s="163"/>
      <c r="AT570" s="158" t="s">
        <v>147</v>
      </c>
      <c r="AU570" s="158" t="s">
        <v>88</v>
      </c>
      <c r="AV570" s="13" t="s">
        <v>149</v>
      </c>
      <c r="AW570" s="13" t="s">
        <v>33</v>
      </c>
      <c r="AX570" s="13" t="s">
        <v>86</v>
      </c>
      <c r="AY570" s="158" t="s">
        <v>138</v>
      </c>
    </row>
    <row r="571" spans="2:65" s="1" customFormat="1" ht="24.2" customHeight="1">
      <c r="B571" s="30"/>
      <c r="C571" s="135" t="s">
        <v>904</v>
      </c>
      <c r="D571" s="135" t="s">
        <v>141</v>
      </c>
      <c r="E571" s="136" t="s">
        <v>905</v>
      </c>
      <c r="F571" s="137" t="s">
        <v>906</v>
      </c>
      <c r="G571" s="138" t="s">
        <v>238</v>
      </c>
      <c r="H571" s="139">
        <v>5.25</v>
      </c>
      <c r="I571" s="140"/>
      <c r="J571" s="141">
        <f>ROUND(I571*H571,2)</f>
        <v>0</v>
      </c>
      <c r="K571" s="142"/>
      <c r="L571" s="30"/>
      <c r="M571" s="143" t="s">
        <v>1</v>
      </c>
      <c r="N571" s="144" t="s">
        <v>44</v>
      </c>
      <c r="P571" s="145">
        <f>O571*H571</f>
        <v>0</v>
      </c>
      <c r="Q571" s="145">
        <v>0</v>
      </c>
      <c r="R571" s="145">
        <f>Q571*H571</f>
        <v>0</v>
      </c>
      <c r="S571" s="145">
        <v>0</v>
      </c>
      <c r="T571" s="146">
        <f>S571*H571</f>
        <v>0</v>
      </c>
      <c r="AR571" s="147" t="s">
        <v>296</v>
      </c>
      <c r="AT571" s="147" t="s">
        <v>141</v>
      </c>
      <c r="AU571" s="147" t="s">
        <v>88</v>
      </c>
      <c r="AY571" s="15" t="s">
        <v>138</v>
      </c>
      <c r="BE571" s="148">
        <f>IF(N571="základní",J571,0)</f>
        <v>0</v>
      </c>
      <c r="BF571" s="148">
        <f>IF(N571="snížená",J571,0)</f>
        <v>0</v>
      </c>
      <c r="BG571" s="148">
        <f>IF(N571="zákl. přenesená",J571,0)</f>
        <v>0</v>
      </c>
      <c r="BH571" s="148">
        <f>IF(N571="sníž. přenesená",J571,0)</f>
        <v>0</v>
      </c>
      <c r="BI571" s="148">
        <f>IF(N571="nulová",J571,0)</f>
        <v>0</v>
      </c>
      <c r="BJ571" s="15" t="s">
        <v>86</v>
      </c>
      <c r="BK571" s="148">
        <f>ROUND(I571*H571,2)</f>
        <v>0</v>
      </c>
      <c r="BL571" s="15" t="s">
        <v>296</v>
      </c>
      <c r="BM571" s="147" t="s">
        <v>907</v>
      </c>
    </row>
    <row r="572" spans="2:65" s="12" customFormat="1" ht="11.25">
      <c r="B572" s="149"/>
      <c r="D572" s="150" t="s">
        <v>147</v>
      </c>
      <c r="E572" s="151" t="s">
        <v>1</v>
      </c>
      <c r="F572" s="152" t="s">
        <v>898</v>
      </c>
      <c r="H572" s="153">
        <v>4</v>
      </c>
      <c r="I572" s="154"/>
      <c r="L572" s="149"/>
      <c r="M572" s="155"/>
      <c r="T572" s="156"/>
      <c r="AT572" s="151" t="s">
        <v>147</v>
      </c>
      <c r="AU572" s="151" t="s">
        <v>88</v>
      </c>
      <c r="AV572" s="12" t="s">
        <v>88</v>
      </c>
      <c r="AW572" s="12" t="s">
        <v>33</v>
      </c>
      <c r="AX572" s="12" t="s">
        <v>79</v>
      </c>
      <c r="AY572" s="151" t="s">
        <v>138</v>
      </c>
    </row>
    <row r="573" spans="2:65" s="12" customFormat="1" ht="11.25">
      <c r="B573" s="149"/>
      <c r="D573" s="150" t="s">
        <v>147</v>
      </c>
      <c r="E573" s="151" t="s">
        <v>1</v>
      </c>
      <c r="F573" s="152" t="s">
        <v>899</v>
      </c>
      <c r="H573" s="153">
        <v>1.25</v>
      </c>
      <c r="I573" s="154"/>
      <c r="L573" s="149"/>
      <c r="M573" s="155"/>
      <c r="T573" s="156"/>
      <c r="AT573" s="151" t="s">
        <v>147</v>
      </c>
      <c r="AU573" s="151" t="s">
        <v>88</v>
      </c>
      <c r="AV573" s="12" t="s">
        <v>88</v>
      </c>
      <c r="AW573" s="12" t="s">
        <v>33</v>
      </c>
      <c r="AX573" s="12" t="s">
        <v>79</v>
      </c>
      <c r="AY573" s="151" t="s">
        <v>138</v>
      </c>
    </row>
    <row r="574" spans="2:65" s="13" customFormat="1" ht="11.25">
      <c r="B574" s="157"/>
      <c r="D574" s="150" t="s">
        <v>147</v>
      </c>
      <c r="E574" s="158" t="s">
        <v>1</v>
      </c>
      <c r="F574" s="159" t="s">
        <v>148</v>
      </c>
      <c r="H574" s="160">
        <v>5.25</v>
      </c>
      <c r="I574" s="161"/>
      <c r="L574" s="157"/>
      <c r="M574" s="162"/>
      <c r="T574" s="163"/>
      <c r="AT574" s="158" t="s">
        <v>147</v>
      </c>
      <c r="AU574" s="158" t="s">
        <v>88</v>
      </c>
      <c r="AV574" s="13" t="s">
        <v>149</v>
      </c>
      <c r="AW574" s="13" t="s">
        <v>33</v>
      </c>
      <c r="AX574" s="13" t="s">
        <v>86</v>
      </c>
      <c r="AY574" s="158" t="s">
        <v>138</v>
      </c>
    </row>
    <row r="575" spans="2:65" s="1" customFormat="1" ht="24.2" customHeight="1">
      <c r="B575" s="30"/>
      <c r="C575" s="135" t="s">
        <v>908</v>
      </c>
      <c r="D575" s="135" t="s">
        <v>141</v>
      </c>
      <c r="E575" s="136" t="s">
        <v>909</v>
      </c>
      <c r="F575" s="137" t="s">
        <v>910</v>
      </c>
      <c r="G575" s="138" t="s">
        <v>238</v>
      </c>
      <c r="H575" s="139">
        <v>5.25</v>
      </c>
      <c r="I575" s="140"/>
      <c r="J575" s="141">
        <f>ROUND(I575*H575,2)</f>
        <v>0</v>
      </c>
      <c r="K575" s="142"/>
      <c r="L575" s="30"/>
      <c r="M575" s="143" t="s">
        <v>1</v>
      </c>
      <c r="N575" s="144" t="s">
        <v>44</v>
      </c>
      <c r="P575" s="145">
        <f>O575*H575</f>
        <v>0</v>
      </c>
      <c r="Q575" s="145">
        <v>1.3999999999999999E-4</v>
      </c>
      <c r="R575" s="145">
        <f>Q575*H575</f>
        <v>7.3499999999999998E-4</v>
      </c>
      <c r="S575" s="145">
        <v>0</v>
      </c>
      <c r="T575" s="146">
        <f>S575*H575</f>
        <v>0</v>
      </c>
      <c r="AR575" s="147" t="s">
        <v>296</v>
      </c>
      <c r="AT575" s="147" t="s">
        <v>141</v>
      </c>
      <c r="AU575" s="147" t="s">
        <v>88</v>
      </c>
      <c r="AY575" s="15" t="s">
        <v>138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5" t="s">
        <v>86</v>
      </c>
      <c r="BK575" s="148">
        <f>ROUND(I575*H575,2)</f>
        <v>0</v>
      </c>
      <c r="BL575" s="15" t="s">
        <v>296</v>
      </c>
      <c r="BM575" s="147" t="s">
        <v>911</v>
      </c>
    </row>
    <row r="576" spans="2:65" s="12" customFormat="1" ht="11.25">
      <c r="B576" s="149"/>
      <c r="D576" s="150" t="s">
        <v>147</v>
      </c>
      <c r="E576" s="151" t="s">
        <v>1</v>
      </c>
      <c r="F576" s="152" t="s">
        <v>898</v>
      </c>
      <c r="H576" s="153">
        <v>4</v>
      </c>
      <c r="I576" s="154"/>
      <c r="L576" s="149"/>
      <c r="M576" s="155"/>
      <c r="T576" s="156"/>
      <c r="AT576" s="151" t="s">
        <v>147</v>
      </c>
      <c r="AU576" s="151" t="s">
        <v>88</v>
      </c>
      <c r="AV576" s="12" t="s">
        <v>88</v>
      </c>
      <c r="AW576" s="12" t="s">
        <v>33</v>
      </c>
      <c r="AX576" s="12" t="s">
        <v>79</v>
      </c>
      <c r="AY576" s="151" t="s">
        <v>138</v>
      </c>
    </row>
    <row r="577" spans="2:65" s="12" customFormat="1" ht="11.25">
      <c r="B577" s="149"/>
      <c r="D577" s="150" t="s">
        <v>147</v>
      </c>
      <c r="E577" s="151" t="s">
        <v>1</v>
      </c>
      <c r="F577" s="152" t="s">
        <v>899</v>
      </c>
      <c r="H577" s="153">
        <v>1.25</v>
      </c>
      <c r="I577" s="154"/>
      <c r="L577" s="149"/>
      <c r="M577" s="155"/>
      <c r="T577" s="156"/>
      <c r="AT577" s="151" t="s">
        <v>147</v>
      </c>
      <c r="AU577" s="151" t="s">
        <v>88</v>
      </c>
      <c r="AV577" s="12" t="s">
        <v>88</v>
      </c>
      <c r="AW577" s="12" t="s">
        <v>33</v>
      </c>
      <c r="AX577" s="12" t="s">
        <v>79</v>
      </c>
      <c r="AY577" s="151" t="s">
        <v>138</v>
      </c>
    </row>
    <row r="578" spans="2:65" s="13" customFormat="1" ht="11.25">
      <c r="B578" s="157"/>
      <c r="D578" s="150" t="s">
        <v>147</v>
      </c>
      <c r="E578" s="158" t="s">
        <v>1</v>
      </c>
      <c r="F578" s="159" t="s">
        <v>148</v>
      </c>
      <c r="H578" s="160">
        <v>5.25</v>
      </c>
      <c r="I578" s="161"/>
      <c r="L578" s="157"/>
      <c r="M578" s="162"/>
      <c r="T578" s="163"/>
      <c r="AT578" s="158" t="s">
        <v>147</v>
      </c>
      <c r="AU578" s="158" t="s">
        <v>88</v>
      </c>
      <c r="AV578" s="13" t="s">
        <v>149</v>
      </c>
      <c r="AW578" s="13" t="s">
        <v>33</v>
      </c>
      <c r="AX578" s="13" t="s">
        <v>86</v>
      </c>
      <c r="AY578" s="158" t="s">
        <v>138</v>
      </c>
    </row>
    <row r="579" spans="2:65" s="1" customFormat="1" ht="24.2" customHeight="1">
      <c r="B579" s="30"/>
      <c r="C579" s="135" t="s">
        <v>912</v>
      </c>
      <c r="D579" s="135" t="s">
        <v>141</v>
      </c>
      <c r="E579" s="136" t="s">
        <v>913</v>
      </c>
      <c r="F579" s="137" t="s">
        <v>914</v>
      </c>
      <c r="G579" s="138" t="s">
        <v>238</v>
      </c>
      <c r="H579" s="139">
        <v>5.25</v>
      </c>
      <c r="I579" s="140"/>
      <c r="J579" s="141">
        <f>ROUND(I579*H579,2)</f>
        <v>0</v>
      </c>
      <c r="K579" s="142"/>
      <c r="L579" s="30"/>
      <c r="M579" s="143" t="s">
        <v>1</v>
      </c>
      <c r="N579" s="144" t="s">
        <v>44</v>
      </c>
      <c r="P579" s="145">
        <f>O579*H579</f>
        <v>0</v>
      </c>
      <c r="Q579" s="145">
        <v>1.2E-4</v>
      </c>
      <c r="R579" s="145">
        <f>Q579*H579</f>
        <v>6.3000000000000003E-4</v>
      </c>
      <c r="S579" s="145">
        <v>0</v>
      </c>
      <c r="T579" s="146">
        <f>S579*H579</f>
        <v>0</v>
      </c>
      <c r="AR579" s="147" t="s">
        <v>296</v>
      </c>
      <c r="AT579" s="147" t="s">
        <v>141</v>
      </c>
      <c r="AU579" s="147" t="s">
        <v>88</v>
      </c>
      <c r="AY579" s="15" t="s">
        <v>138</v>
      </c>
      <c r="BE579" s="148">
        <f>IF(N579="základní",J579,0)</f>
        <v>0</v>
      </c>
      <c r="BF579" s="148">
        <f>IF(N579="snížená",J579,0)</f>
        <v>0</v>
      </c>
      <c r="BG579" s="148">
        <f>IF(N579="zákl. přenesená",J579,0)</f>
        <v>0</v>
      </c>
      <c r="BH579" s="148">
        <f>IF(N579="sníž. přenesená",J579,0)</f>
        <v>0</v>
      </c>
      <c r="BI579" s="148">
        <f>IF(N579="nulová",J579,0)</f>
        <v>0</v>
      </c>
      <c r="BJ579" s="15" t="s">
        <v>86</v>
      </c>
      <c r="BK579" s="148">
        <f>ROUND(I579*H579,2)</f>
        <v>0</v>
      </c>
      <c r="BL579" s="15" t="s">
        <v>296</v>
      </c>
      <c r="BM579" s="147" t="s">
        <v>915</v>
      </c>
    </row>
    <row r="580" spans="2:65" s="12" customFormat="1" ht="11.25">
      <c r="B580" s="149"/>
      <c r="D580" s="150" t="s">
        <v>147</v>
      </c>
      <c r="E580" s="151" t="s">
        <v>1</v>
      </c>
      <c r="F580" s="152" t="s">
        <v>898</v>
      </c>
      <c r="H580" s="153">
        <v>4</v>
      </c>
      <c r="I580" s="154"/>
      <c r="L580" s="149"/>
      <c r="M580" s="155"/>
      <c r="T580" s="156"/>
      <c r="AT580" s="151" t="s">
        <v>147</v>
      </c>
      <c r="AU580" s="151" t="s">
        <v>88</v>
      </c>
      <c r="AV580" s="12" t="s">
        <v>88</v>
      </c>
      <c r="AW580" s="12" t="s">
        <v>33</v>
      </c>
      <c r="AX580" s="12" t="s">
        <v>79</v>
      </c>
      <c r="AY580" s="151" t="s">
        <v>138</v>
      </c>
    </row>
    <row r="581" spans="2:65" s="12" customFormat="1" ht="11.25">
      <c r="B581" s="149"/>
      <c r="D581" s="150" t="s">
        <v>147</v>
      </c>
      <c r="E581" s="151" t="s">
        <v>1</v>
      </c>
      <c r="F581" s="152" t="s">
        <v>899</v>
      </c>
      <c r="H581" s="153">
        <v>1.25</v>
      </c>
      <c r="I581" s="154"/>
      <c r="L581" s="149"/>
      <c r="M581" s="155"/>
      <c r="T581" s="156"/>
      <c r="AT581" s="151" t="s">
        <v>147</v>
      </c>
      <c r="AU581" s="151" t="s">
        <v>88</v>
      </c>
      <c r="AV581" s="12" t="s">
        <v>88</v>
      </c>
      <c r="AW581" s="12" t="s">
        <v>33</v>
      </c>
      <c r="AX581" s="12" t="s">
        <v>79</v>
      </c>
      <c r="AY581" s="151" t="s">
        <v>138</v>
      </c>
    </row>
    <row r="582" spans="2:65" s="13" customFormat="1" ht="11.25">
      <c r="B582" s="157"/>
      <c r="D582" s="150" t="s">
        <v>147</v>
      </c>
      <c r="E582" s="158" t="s">
        <v>1</v>
      </c>
      <c r="F582" s="159" t="s">
        <v>148</v>
      </c>
      <c r="H582" s="160">
        <v>5.25</v>
      </c>
      <c r="I582" s="161"/>
      <c r="L582" s="157"/>
      <c r="M582" s="162"/>
      <c r="T582" s="163"/>
      <c r="AT582" s="158" t="s">
        <v>147</v>
      </c>
      <c r="AU582" s="158" t="s">
        <v>88</v>
      </c>
      <c r="AV582" s="13" t="s">
        <v>149</v>
      </c>
      <c r="AW582" s="13" t="s">
        <v>33</v>
      </c>
      <c r="AX582" s="13" t="s">
        <v>86</v>
      </c>
      <c r="AY582" s="158" t="s">
        <v>138</v>
      </c>
    </row>
    <row r="583" spans="2:65" s="1" customFormat="1" ht="24.2" customHeight="1">
      <c r="B583" s="30"/>
      <c r="C583" s="135" t="s">
        <v>916</v>
      </c>
      <c r="D583" s="135" t="s">
        <v>141</v>
      </c>
      <c r="E583" s="136" t="s">
        <v>917</v>
      </c>
      <c r="F583" s="137" t="s">
        <v>918</v>
      </c>
      <c r="G583" s="138" t="s">
        <v>238</v>
      </c>
      <c r="H583" s="139">
        <v>5.25</v>
      </c>
      <c r="I583" s="140"/>
      <c r="J583" s="141">
        <f>ROUND(I583*H583,2)</f>
        <v>0</v>
      </c>
      <c r="K583" s="142"/>
      <c r="L583" s="30"/>
      <c r="M583" s="143" t="s">
        <v>1</v>
      </c>
      <c r="N583" s="144" t="s">
        <v>44</v>
      </c>
      <c r="P583" s="145">
        <f>O583*H583</f>
        <v>0</v>
      </c>
      <c r="Q583" s="145">
        <v>1.2E-4</v>
      </c>
      <c r="R583" s="145">
        <f>Q583*H583</f>
        <v>6.3000000000000003E-4</v>
      </c>
      <c r="S583" s="145">
        <v>0</v>
      </c>
      <c r="T583" s="146">
        <f>S583*H583</f>
        <v>0</v>
      </c>
      <c r="AR583" s="147" t="s">
        <v>296</v>
      </c>
      <c r="AT583" s="147" t="s">
        <v>141</v>
      </c>
      <c r="AU583" s="147" t="s">
        <v>88</v>
      </c>
      <c r="AY583" s="15" t="s">
        <v>138</v>
      </c>
      <c r="BE583" s="148">
        <f>IF(N583="základní",J583,0)</f>
        <v>0</v>
      </c>
      <c r="BF583" s="148">
        <f>IF(N583="snížená",J583,0)</f>
        <v>0</v>
      </c>
      <c r="BG583" s="148">
        <f>IF(N583="zákl. přenesená",J583,0)</f>
        <v>0</v>
      </c>
      <c r="BH583" s="148">
        <f>IF(N583="sníž. přenesená",J583,0)</f>
        <v>0</v>
      </c>
      <c r="BI583" s="148">
        <f>IF(N583="nulová",J583,0)</f>
        <v>0</v>
      </c>
      <c r="BJ583" s="15" t="s">
        <v>86</v>
      </c>
      <c r="BK583" s="148">
        <f>ROUND(I583*H583,2)</f>
        <v>0</v>
      </c>
      <c r="BL583" s="15" t="s">
        <v>296</v>
      </c>
      <c r="BM583" s="147" t="s">
        <v>919</v>
      </c>
    </row>
    <row r="584" spans="2:65" s="12" customFormat="1" ht="11.25">
      <c r="B584" s="149"/>
      <c r="D584" s="150" t="s">
        <v>147</v>
      </c>
      <c r="E584" s="151" t="s">
        <v>1</v>
      </c>
      <c r="F584" s="152" t="s">
        <v>898</v>
      </c>
      <c r="H584" s="153">
        <v>4</v>
      </c>
      <c r="I584" s="154"/>
      <c r="L584" s="149"/>
      <c r="M584" s="155"/>
      <c r="T584" s="156"/>
      <c r="AT584" s="151" t="s">
        <v>147</v>
      </c>
      <c r="AU584" s="151" t="s">
        <v>88</v>
      </c>
      <c r="AV584" s="12" t="s">
        <v>88</v>
      </c>
      <c r="AW584" s="12" t="s">
        <v>33</v>
      </c>
      <c r="AX584" s="12" t="s">
        <v>79</v>
      </c>
      <c r="AY584" s="151" t="s">
        <v>138</v>
      </c>
    </row>
    <row r="585" spans="2:65" s="12" customFormat="1" ht="11.25">
      <c r="B585" s="149"/>
      <c r="D585" s="150" t="s">
        <v>147</v>
      </c>
      <c r="E585" s="151" t="s">
        <v>1</v>
      </c>
      <c r="F585" s="152" t="s">
        <v>899</v>
      </c>
      <c r="H585" s="153">
        <v>1.25</v>
      </c>
      <c r="I585" s="154"/>
      <c r="L585" s="149"/>
      <c r="M585" s="155"/>
      <c r="T585" s="156"/>
      <c r="AT585" s="151" t="s">
        <v>147</v>
      </c>
      <c r="AU585" s="151" t="s">
        <v>88</v>
      </c>
      <c r="AV585" s="12" t="s">
        <v>88</v>
      </c>
      <c r="AW585" s="12" t="s">
        <v>33</v>
      </c>
      <c r="AX585" s="12" t="s">
        <v>79</v>
      </c>
      <c r="AY585" s="151" t="s">
        <v>138</v>
      </c>
    </row>
    <row r="586" spans="2:65" s="13" customFormat="1" ht="11.25">
      <c r="B586" s="157"/>
      <c r="D586" s="150" t="s">
        <v>147</v>
      </c>
      <c r="E586" s="158" t="s">
        <v>1</v>
      </c>
      <c r="F586" s="159" t="s">
        <v>148</v>
      </c>
      <c r="H586" s="160">
        <v>5.25</v>
      </c>
      <c r="I586" s="161"/>
      <c r="L586" s="157"/>
      <c r="M586" s="162"/>
      <c r="T586" s="163"/>
      <c r="AT586" s="158" t="s">
        <v>147</v>
      </c>
      <c r="AU586" s="158" t="s">
        <v>88</v>
      </c>
      <c r="AV586" s="13" t="s">
        <v>149</v>
      </c>
      <c r="AW586" s="13" t="s">
        <v>33</v>
      </c>
      <c r="AX586" s="13" t="s">
        <v>86</v>
      </c>
      <c r="AY586" s="158" t="s">
        <v>138</v>
      </c>
    </row>
    <row r="587" spans="2:65" s="11" customFormat="1" ht="22.9" customHeight="1">
      <c r="B587" s="123"/>
      <c r="D587" s="124" t="s">
        <v>78</v>
      </c>
      <c r="E587" s="133" t="s">
        <v>920</v>
      </c>
      <c r="F587" s="133" t="s">
        <v>921</v>
      </c>
      <c r="I587" s="126"/>
      <c r="J587" s="134">
        <f>BK587</f>
        <v>0</v>
      </c>
      <c r="L587" s="123"/>
      <c r="M587" s="128"/>
      <c r="P587" s="129">
        <f>SUM(P588:P593)</f>
        <v>0</v>
      </c>
      <c r="R587" s="129">
        <f>SUM(R588:R593)</f>
        <v>1.92E-3</v>
      </c>
      <c r="T587" s="130">
        <f>SUM(T588:T593)</f>
        <v>0</v>
      </c>
      <c r="AR587" s="124" t="s">
        <v>88</v>
      </c>
      <c r="AT587" s="131" t="s">
        <v>78</v>
      </c>
      <c r="AU587" s="131" t="s">
        <v>86</v>
      </c>
      <c r="AY587" s="124" t="s">
        <v>138</v>
      </c>
      <c r="BK587" s="132">
        <f>SUM(BK588:BK593)</f>
        <v>0</v>
      </c>
    </row>
    <row r="588" spans="2:65" s="1" customFormat="1" ht="24.2" customHeight="1">
      <c r="B588" s="30"/>
      <c r="C588" s="135" t="s">
        <v>922</v>
      </c>
      <c r="D588" s="135" t="s">
        <v>141</v>
      </c>
      <c r="E588" s="136" t="s">
        <v>923</v>
      </c>
      <c r="F588" s="137" t="s">
        <v>924</v>
      </c>
      <c r="G588" s="138" t="s">
        <v>238</v>
      </c>
      <c r="H588" s="139">
        <v>4</v>
      </c>
      <c r="I588" s="140"/>
      <c r="J588" s="141">
        <f>ROUND(I588*H588,2)</f>
        <v>0</v>
      </c>
      <c r="K588" s="142"/>
      <c r="L588" s="30"/>
      <c r="M588" s="143" t="s">
        <v>1</v>
      </c>
      <c r="N588" s="144" t="s">
        <v>44</v>
      </c>
      <c r="P588" s="145">
        <f>O588*H588</f>
        <v>0</v>
      </c>
      <c r="Q588" s="145">
        <v>2.1000000000000001E-4</v>
      </c>
      <c r="R588" s="145">
        <f>Q588*H588</f>
        <v>8.4000000000000003E-4</v>
      </c>
      <c r="S588" s="145">
        <v>0</v>
      </c>
      <c r="T588" s="146">
        <f>S588*H588</f>
        <v>0</v>
      </c>
      <c r="AR588" s="147" t="s">
        <v>296</v>
      </c>
      <c r="AT588" s="147" t="s">
        <v>141</v>
      </c>
      <c r="AU588" s="147" t="s">
        <v>88</v>
      </c>
      <c r="AY588" s="15" t="s">
        <v>138</v>
      </c>
      <c r="BE588" s="148">
        <f>IF(N588="základní",J588,0)</f>
        <v>0</v>
      </c>
      <c r="BF588" s="148">
        <f>IF(N588="snížená",J588,0)</f>
        <v>0</v>
      </c>
      <c r="BG588" s="148">
        <f>IF(N588="zákl. přenesená",J588,0)</f>
        <v>0</v>
      </c>
      <c r="BH588" s="148">
        <f>IF(N588="sníž. přenesená",J588,0)</f>
        <v>0</v>
      </c>
      <c r="BI588" s="148">
        <f>IF(N588="nulová",J588,0)</f>
        <v>0</v>
      </c>
      <c r="BJ588" s="15" t="s">
        <v>86</v>
      </c>
      <c r="BK588" s="148">
        <f>ROUND(I588*H588,2)</f>
        <v>0</v>
      </c>
      <c r="BL588" s="15" t="s">
        <v>296</v>
      </c>
      <c r="BM588" s="147" t="s">
        <v>925</v>
      </c>
    </row>
    <row r="589" spans="2:65" s="12" customFormat="1" ht="11.25">
      <c r="B589" s="149"/>
      <c r="D589" s="150" t="s">
        <v>147</v>
      </c>
      <c r="E589" s="151" t="s">
        <v>1</v>
      </c>
      <c r="F589" s="152" t="s">
        <v>926</v>
      </c>
      <c r="H589" s="153">
        <v>4</v>
      </c>
      <c r="I589" s="154"/>
      <c r="L589" s="149"/>
      <c r="M589" s="155"/>
      <c r="T589" s="156"/>
      <c r="AT589" s="151" t="s">
        <v>147</v>
      </c>
      <c r="AU589" s="151" t="s">
        <v>88</v>
      </c>
      <c r="AV589" s="12" t="s">
        <v>88</v>
      </c>
      <c r="AW589" s="12" t="s">
        <v>33</v>
      </c>
      <c r="AX589" s="12" t="s">
        <v>79</v>
      </c>
      <c r="AY589" s="151" t="s">
        <v>138</v>
      </c>
    </row>
    <row r="590" spans="2:65" s="13" customFormat="1" ht="11.25">
      <c r="B590" s="157"/>
      <c r="D590" s="150" t="s">
        <v>147</v>
      </c>
      <c r="E590" s="158" t="s">
        <v>1</v>
      </c>
      <c r="F590" s="159" t="s">
        <v>148</v>
      </c>
      <c r="H590" s="160">
        <v>4</v>
      </c>
      <c r="I590" s="161"/>
      <c r="L590" s="157"/>
      <c r="M590" s="162"/>
      <c r="T590" s="163"/>
      <c r="AT590" s="158" t="s">
        <v>147</v>
      </c>
      <c r="AU590" s="158" t="s">
        <v>88</v>
      </c>
      <c r="AV590" s="13" t="s">
        <v>149</v>
      </c>
      <c r="AW590" s="13" t="s">
        <v>33</v>
      </c>
      <c r="AX590" s="13" t="s">
        <v>86</v>
      </c>
      <c r="AY590" s="158" t="s">
        <v>138</v>
      </c>
    </row>
    <row r="591" spans="2:65" s="1" customFormat="1" ht="33" customHeight="1">
      <c r="B591" s="30"/>
      <c r="C591" s="135" t="s">
        <v>927</v>
      </c>
      <c r="D591" s="135" t="s">
        <v>141</v>
      </c>
      <c r="E591" s="136" t="s">
        <v>928</v>
      </c>
      <c r="F591" s="137" t="s">
        <v>929</v>
      </c>
      <c r="G591" s="138" t="s">
        <v>238</v>
      </c>
      <c r="H591" s="139">
        <v>4</v>
      </c>
      <c r="I591" s="140"/>
      <c r="J591" s="141">
        <f>ROUND(I591*H591,2)</f>
        <v>0</v>
      </c>
      <c r="K591" s="142"/>
      <c r="L591" s="30"/>
      <c r="M591" s="143" t="s">
        <v>1</v>
      </c>
      <c r="N591" s="144" t="s">
        <v>44</v>
      </c>
      <c r="P591" s="145">
        <f>O591*H591</f>
        <v>0</v>
      </c>
      <c r="Q591" s="145">
        <v>2.7E-4</v>
      </c>
      <c r="R591" s="145">
        <f>Q591*H591</f>
        <v>1.08E-3</v>
      </c>
      <c r="S591" s="145">
        <v>0</v>
      </c>
      <c r="T591" s="146">
        <f>S591*H591</f>
        <v>0</v>
      </c>
      <c r="AR591" s="147" t="s">
        <v>149</v>
      </c>
      <c r="AT591" s="147" t="s">
        <v>141</v>
      </c>
      <c r="AU591" s="147" t="s">
        <v>88</v>
      </c>
      <c r="AY591" s="15" t="s">
        <v>138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5" t="s">
        <v>86</v>
      </c>
      <c r="BK591" s="148">
        <f>ROUND(I591*H591,2)</f>
        <v>0</v>
      </c>
      <c r="BL591" s="15" t="s">
        <v>149</v>
      </c>
      <c r="BM591" s="147" t="s">
        <v>930</v>
      </c>
    </row>
    <row r="592" spans="2:65" s="12" customFormat="1" ht="11.25">
      <c r="B592" s="149"/>
      <c r="D592" s="150" t="s">
        <v>147</v>
      </c>
      <c r="E592" s="151" t="s">
        <v>1</v>
      </c>
      <c r="F592" s="152" t="s">
        <v>926</v>
      </c>
      <c r="H592" s="153">
        <v>4</v>
      </c>
      <c r="I592" s="154"/>
      <c r="L592" s="149"/>
      <c r="M592" s="155"/>
      <c r="T592" s="156"/>
      <c r="AT592" s="151" t="s">
        <v>147</v>
      </c>
      <c r="AU592" s="151" t="s">
        <v>88</v>
      </c>
      <c r="AV592" s="12" t="s">
        <v>88</v>
      </c>
      <c r="AW592" s="12" t="s">
        <v>33</v>
      </c>
      <c r="AX592" s="12" t="s">
        <v>79</v>
      </c>
      <c r="AY592" s="151" t="s">
        <v>138</v>
      </c>
    </row>
    <row r="593" spans="2:65" s="13" customFormat="1" ht="11.25">
      <c r="B593" s="157"/>
      <c r="D593" s="150" t="s">
        <v>147</v>
      </c>
      <c r="E593" s="158" t="s">
        <v>1</v>
      </c>
      <c r="F593" s="159" t="s">
        <v>148</v>
      </c>
      <c r="H593" s="160">
        <v>4</v>
      </c>
      <c r="I593" s="161"/>
      <c r="L593" s="157"/>
      <c r="M593" s="162"/>
      <c r="T593" s="163"/>
      <c r="AT593" s="158" t="s">
        <v>147</v>
      </c>
      <c r="AU593" s="158" t="s">
        <v>88</v>
      </c>
      <c r="AV593" s="13" t="s">
        <v>149</v>
      </c>
      <c r="AW593" s="13" t="s">
        <v>33</v>
      </c>
      <c r="AX593" s="13" t="s">
        <v>86</v>
      </c>
      <c r="AY593" s="158" t="s">
        <v>138</v>
      </c>
    </row>
    <row r="594" spans="2:65" s="11" customFormat="1" ht="22.9" customHeight="1">
      <c r="B594" s="123"/>
      <c r="D594" s="124" t="s">
        <v>78</v>
      </c>
      <c r="E594" s="133" t="s">
        <v>931</v>
      </c>
      <c r="F594" s="133" t="s">
        <v>932</v>
      </c>
      <c r="I594" s="126"/>
      <c r="J594" s="134">
        <f>BK594</f>
        <v>0</v>
      </c>
      <c r="L594" s="123"/>
      <c r="M594" s="128"/>
      <c r="P594" s="129">
        <f>SUM(P595:P600)</f>
        <v>0</v>
      </c>
      <c r="R594" s="129">
        <f>SUM(R595:R600)</f>
        <v>7.3999999999999996E-2</v>
      </c>
      <c r="T594" s="130">
        <f>SUM(T595:T600)</f>
        <v>0</v>
      </c>
      <c r="AR594" s="124" t="s">
        <v>88</v>
      </c>
      <c r="AT594" s="131" t="s">
        <v>78</v>
      </c>
      <c r="AU594" s="131" t="s">
        <v>86</v>
      </c>
      <c r="AY594" s="124" t="s">
        <v>138</v>
      </c>
      <c r="BK594" s="132">
        <f>SUM(BK595:BK600)</f>
        <v>0</v>
      </c>
    </row>
    <row r="595" spans="2:65" s="1" customFormat="1" ht="21.75" customHeight="1">
      <c r="B595" s="30"/>
      <c r="C595" s="135" t="s">
        <v>933</v>
      </c>
      <c r="D595" s="135" t="s">
        <v>141</v>
      </c>
      <c r="E595" s="136" t="s">
        <v>934</v>
      </c>
      <c r="F595" s="137" t="s">
        <v>935</v>
      </c>
      <c r="G595" s="138" t="s">
        <v>238</v>
      </c>
      <c r="H595" s="139">
        <v>5.25</v>
      </c>
      <c r="I595" s="140"/>
      <c r="J595" s="141">
        <f>ROUND(I595*H595,2)</f>
        <v>0</v>
      </c>
      <c r="K595" s="142"/>
      <c r="L595" s="30"/>
      <c r="M595" s="143" t="s">
        <v>1</v>
      </c>
      <c r="N595" s="144" t="s">
        <v>44</v>
      </c>
      <c r="P595" s="145">
        <f>O595*H595</f>
        <v>0</v>
      </c>
      <c r="Q595" s="145">
        <v>0</v>
      </c>
      <c r="R595" s="145">
        <f>Q595*H595</f>
        <v>0</v>
      </c>
      <c r="S595" s="145">
        <v>0</v>
      </c>
      <c r="T595" s="146">
        <f>S595*H595</f>
        <v>0</v>
      </c>
      <c r="AR595" s="147" t="s">
        <v>296</v>
      </c>
      <c r="AT595" s="147" t="s">
        <v>141</v>
      </c>
      <c r="AU595" s="147" t="s">
        <v>88</v>
      </c>
      <c r="AY595" s="15" t="s">
        <v>138</v>
      </c>
      <c r="BE595" s="148">
        <f>IF(N595="základní",J595,0)</f>
        <v>0</v>
      </c>
      <c r="BF595" s="148">
        <f>IF(N595="snížená",J595,0)</f>
        <v>0</v>
      </c>
      <c r="BG595" s="148">
        <f>IF(N595="zákl. přenesená",J595,0)</f>
        <v>0</v>
      </c>
      <c r="BH595" s="148">
        <f>IF(N595="sníž. přenesená",J595,0)</f>
        <v>0</v>
      </c>
      <c r="BI595" s="148">
        <f>IF(N595="nulová",J595,0)</f>
        <v>0</v>
      </c>
      <c r="BJ595" s="15" t="s">
        <v>86</v>
      </c>
      <c r="BK595" s="148">
        <f>ROUND(I595*H595,2)</f>
        <v>0</v>
      </c>
      <c r="BL595" s="15" t="s">
        <v>296</v>
      </c>
      <c r="BM595" s="147" t="s">
        <v>936</v>
      </c>
    </row>
    <row r="596" spans="2:65" s="12" customFormat="1" ht="11.25">
      <c r="B596" s="149"/>
      <c r="D596" s="150" t="s">
        <v>147</v>
      </c>
      <c r="E596" s="151" t="s">
        <v>1</v>
      </c>
      <c r="F596" s="152" t="s">
        <v>898</v>
      </c>
      <c r="H596" s="153">
        <v>4</v>
      </c>
      <c r="I596" s="154"/>
      <c r="L596" s="149"/>
      <c r="M596" s="155"/>
      <c r="T596" s="156"/>
      <c r="AT596" s="151" t="s">
        <v>147</v>
      </c>
      <c r="AU596" s="151" t="s">
        <v>88</v>
      </c>
      <c r="AV596" s="12" t="s">
        <v>88</v>
      </c>
      <c r="AW596" s="12" t="s">
        <v>33</v>
      </c>
      <c r="AX596" s="12" t="s">
        <v>79</v>
      </c>
      <c r="AY596" s="151" t="s">
        <v>138</v>
      </c>
    </row>
    <row r="597" spans="2:65" s="12" customFormat="1" ht="11.25">
      <c r="B597" s="149"/>
      <c r="D597" s="150" t="s">
        <v>147</v>
      </c>
      <c r="E597" s="151" t="s">
        <v>1</v>
      </c>
      <c r="F597" s="152" t="s">
        <v>899</v>
      </c>
      <c r="H597" s="153">
        <v>1.25</v>
      </c>
      <c r="I597" s="154"/>
      <c r="L597" s="149"/>
      <c r="M597" s="155"/>
      <c r="T597" s="156"/>
      <c r="AT597" s="151" t="s">
        <v>147</v>
      </c>
      <c r="AU597" s="151" t="s">
        <v>88</v>
      </c>
      <c r="AV597" s="12" t="s">
        <v>88</v>
      </c>
      <c r="AW597" s="12" t="s">
        <v>33</v>
      </c>
      <c r="AX597" s="12" t="s">
        <v>79</v>
      </c>
      <c r="AY597" s="151" t="s">
        <v>138</v>
      </c>
    </row>
    <row r="598" spans="2:65" s="13" customFormat="1" ht="11.25">
      <c r="B598" s="157"/>
      <c r="D598" s="150" t="s">
        <v>147</v>
      </c>
      <c r="E598" s="158" t="s">
        <v>1</v>
      </c>
      <c r="F598" s="159" t="s">
        <v>148</v>
      </c>
      <c r="H598" s="160">
        <v>5.25</v>
      </c>
      <c r="I598" s="161"/>
      <c r="L598" s="157"/>
      <c r="M598" s="162"/>
      <c r="T598" s="163"/>
      <c r="AT598" s="158" t="s">
        <v>147</v>
      </c>
      <c r="AU598" s="158" t="s">
        <v>88</v>
      </c>
      <c r="AV598" s="13" t="s">
        <v>149</v>
      </c>
      <c r="AW598" s="13" t="s">
        <v>33</v>
      </c>
      <c r="AX598" s="13" t="s">
        <v>86</v>
      </c>
      <c r="AY598" s="158" t="s">
        <v>138</v>
      </c>
    </row>
    <row r="599" spans="2:65" s="1" customFormat="1" ht="16.5" customHeight="1">
      <c r="B599" s="30"/>
      <c r="C599" s="170" t="s">
        <v>937</v>
      </c>
      <c r="D599" s="170" t="s">
        <v>241</v>
      </c>
      <c r="E599" s="171" t="s">
        <v>938</v>
      </c>
      <c r="F599" s="172" t="s">
        <v>939</v>
      </c>
      <c r="G599" s="173" t="s">
        <v>314</v>
      </c>
      <c r="H599" s="174">
        <v>7.3999999999999996E-2</v>
      </c>
      <c r="I599" s="175"/>
      <c r="J599" s="176">
        <f>ROUND(I599*H599,2)</f>
        <v>0</v>
      </c>
      <c r="K599" s="177"/>
      <c r="L599" s="178"/>
      <c r="M599" s="179" t="s">
        <v>1</v>
      </c>
      <c r="N599" s="180" t="s">
        <v>44</v>
      </c>
      <c r="P599" s="145">
        <f>O599*H599</f>
        <v>0</v>
      </c>
      <c r="Q599" s="145">
        <v>1</v>
      </c>
      <c r="R599" s="145">
        <f>Q599*H599</f>
        <v>7.3999999999999996E-2</v>
      </c>
      <c r="S599" s="145">
        <v>0</v>
      </c>
      <c r="T599" s="146">
        <f>S599*H599</f>
        <v>0</v>
      </c>
      <c r="AR599" s="147" t="s">
        <v>391</v>
      </c>
      <c r="AT599" s="147" t="s">
        <v>241</v>
      </c>
      <c r="AU599" s="147" t="s">
        <v>88</v>
      </c>
      <c r="AY599" s="15" t="s">
        <v>138</v>
      </c>
      <c r="BE599" s="148">
        <f>IF(N599="základní",J599,0)</f>
        <v>0</v>
      </c>
      <c r="BF599" s="148">
        <f>IF(N599="snížená",J599,0)</f>
        <v>0</v>
      </c>
      <c r="BG599" s="148">
        <f>IF(N599="zákl. přenesená",J599,0)</f>
        <v>0</v>
      </c>
      <c r="BH599" s="148">
        <f>IF(N599="sníž. přenesená",J599,0)</f>
        <v>0</v>
      </c>
      <c r="BI599" s="148">
        <f>IF(N599="nulová",J599,0)</f>
        <v>0</v>
      </c>
      <c r="BJ599" s="15" t="s">
        <v>86</v>
      </c>
      <c r="BK599" s="148">
        <f>ROUND(I599*H599,2)</f>
        <v>0</v>
      </c>
      <c r="BL599" s="15" t="s">
        <v>296</v>
      </c>
      <c r="BM599" s="147" t="s">
        <v>940</v>
      </c>
    </row>
    <row r="600" spans="2:65" s="12" customFormat="1" ht="11.25">
      <c r="B600" s="149"/>
      <c r="D600" s="150" t="s">
        <v>147</v>
      </c>
      <c r="F600" s="152" t="s">
        <v>941</v>
      </c>
      <c r="H600" s="153">
        <v>7.3999999999999996E-2</v>
      </c>
      <c r="I600" s="154"/>
      <c r="L600" s="149"/>
      <c r="M600" s="182"/>
      <c r="N600" s="183"/>
      <c r="O600" s="183"/>
      <c r="P600" s="183"/>
      <c r="Q600" s="183"/>
      <c r="R600" s="183"/>
      <c r="S600" s="183"/>
      <c r="T600" s="184"/>
      <c r="AT600" s="151" t="s">
        <v>147</v>
      </c>
      <c r="AU600" s="151" t="s">
        <v>88</v>
      </c>
      <c r="AV600" s="12" t="s">
        <v>88</v>
      </c>
      <c r="AW600" s="12" t="s">
        <v>4</v>
      </c>
      <c r="AX600" s="12" t="s">
        <v>86</v>
      </c>
      <c r="AY600" s="151" t="s">
        <v>138</v>
      </c>
    </row>
    <row r="601" spans="2:65" s="1" customFormat="1" ht="6.95" customHeight="1">
      <c r="B601" s="42"/>
      <c r="C601" s="43"/>
      <c r="D601" s="43"/>
      <c r="E601" s="43"/>
      <c r="F601" s="43"/>
      <c r="G601" s="43"/>
      <c r="H601" s="43"/>
      <c r="I601" s="43"/>
      <c r="J601" s="43"/>
      <c r="K601" s="43"/>
      <c r="L601" s="30"/>
    </row>
  </sheetData>
  <sheetProtection algorithmName="SHA-512" hashValue="nwaeeLCVs7sRUQJ6fm1jKH5868ejCRjyFohBzKXCAd+lLGJLh/6qJq61/MAasJQNqdm18h7cZ7GUwuFBpn1BRA==" saltValue="uwVevQLzgDJoZKCAGT7iDGUIC90wgUciO5hK7Vv+69e+BGubNnPi71JrkPTPG05k0LEVc4LgR+i/6H5TO2h05g==" spinCount="100000" sheet="1" objects="1" scenarios="1" formatColumns="0" formatRows="0" autoFilter="0"/>
  <autoFilter ref="C140:K600" xr:uid="{00000000-0009-0000-0000-000002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942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109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71.25" customHeight="1">
      <c r="B29" s="92"/>
      <c r="E29" s="216" t="s">
        <v>110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ROUND(J126,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ROUND((SUM(BE126:BE167)),  2)</f>
        <v>0</v>
      </c>
      <c r="I35" s="94">
        <v>0.21</v>
      </c>
      <c r="J35" s="84">
        <f>ROUND(((SUM(BE126:BE167))*I35),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ROUND((SUM(BF126:BF167)),  2)</f>
        <v>0</v>
      </c>
      <c r="I36" s="94">
        <v>0.12</v>
      </c>
      <c r="J36" s="84">
        <f>ROUND(((SUM(BF126:BF167))*I36),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ROUND((SUM(BG126:BG167)),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ROUND((SUM(BH126:BH167)),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ROUND((SUM(BI126:BI167)),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942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00 - Ostatní náklady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J126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116</v>
      </c>
      <c r="E99" s="108"/>
      <c r="F99" s="108"/>
      <c r="G99" s="108"/>
      <c r="H99" s="108"/>
      <c r="I99" s="108"/>
      <c r="J99" s="109">
        <f>J127</f>
        <v>0</v>
      </c>
      <c r="L99" s="106"/>
    </row>
    <row r="100" spans="2:47" s="9" customFormat="1" ht="19.899999999999999" customHeight="1">
      <c r="B100" s="110"/>
      <c r="D100" s="111" t="s">
        <v>117</v>
      </c>
      <c r="E100" s="112"/>
      <c r="F100" s="112"/>
      <c r="G100" s="112"/>
      <c r="H100" s="112"/>
      <c r="I100" s="112"/>
      <c r="J100" s="113">
        <f>J128</f>
        <v>0</v>
      </c>
      <c r="L100" s="110"/>
    </row>
    <row r="101" spans="2:47" s="9" customFormat="1" ht="19.899999999999999" customHeight="1">
      <c r="B101" s="110"/>
      <c r="D101" s="111" t="s">
        <v>118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47" s="9" customFormat="1" ht="19.899999999999999" customHeight="1">
      <c r="B102" s="110"/>
      <c r="D102" s="111" t="s">
        <v>119</v>
      </c>
      <c r="E102" s="112"/>
      <c r="F102" s="112"/>
      <c r="G102" s="112"/>
      <c r="H102" s="112"/>
      <c r="I102" s="112"/>
      <c r="J102" s="113">
        <f>J157</f>
        <v>0</v>
      </c>
      <c r="L102" s="110"/>
    </row>
    <row r="103" spans="2:47" s="9" customFormat="1" ht="19.899999999999999" customHeight="1">
      <c r="B103" s="110"/>
      <c r="D103" s="111" t="s">
        <v>120</v>
      </c>
      <c r="E103" s="112"/>
      <c r="F103" s="112"/>
      <c r="G103" s="112"/>
      <c r="H103" s="112"/>
      <c r="I103" s="112"/>
      <c r="J103" s="113">
        <f>J161</f>
        <v>0</v>
      </c>
      <c r="L103" s="110"/>
    </row>
    <row r="104" spans="2:47" s="9" customFormat="1" ht="19.899999999999999" customHeight="1">
      <c r="B104" s="110"/>
      <c r="D104" s="111" t="s">
        <v>121</v>
      </c>
      <c r="E104" s="112"/>
      <c r="F104" s="112"/>
      <c r="G104" s="112"/>
      <c r="H104" s="112"/>
      <c r="I104" s="112"/>
      <c r="J104" s="113">
        <f>J163</f>
        <v>0</v>
      </c>
      <c r="L104" s="110"/>
    </row>
    <row r="105" spans="2:47" s="1" customFormat="1" ht="21.75" customHeight="1">
      <c r="B105" s="30"/>
      <c r="L105" s="30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47" s="1" customFormat="1" ht="24.95" customHeight="1">
      <c r="B111" s="30"/>
      <c r="C111" s="19" t="s">
        <v>122</v>
      </c>
      <c r="L111" s="30"/>
    </row>
    <row r="112" spans="2:47" s="1" customFormat="1" ht="6.95" customHeight="1">
      <c r="B112" s="30"/>
      <c r="L112" s="30"/>
    </row>
    <row r="113" spans="2:63" s="1" customFormat="1" ht="12" customHeight="1">
      <c r="B113" s="30"/>
      <c r="C113" s="25" t="s">
        <v>16</v>
      </c>
      <c r="L113" s="30"/>
    </row>
    <row r="114" spans="2:63" s="1" customFormat="1" ht="16.5" customHeight="1">
      <c r="B114" s="30"/>
      <c r="E114" s="227" t="str">
        <f>E7</f>
        <v>ZŠ Maršovská_pavilony MVD3, S3 a U1</v>
      </c>
      <c r="F114" s="228"/>
      <c r="G114" s="228"/>
      <c r="H114" s="228"/>
      <c r="L114" s="30"/>
    </row>
    <row r="115" spans="2:63" ht="12" customHeight="1">
      <c r="B115" s="18"/>
      <c r="C115" s="25" t="s">
        <v>106</v>
      </c>
      <c r="L115" s="18"/>
    </row>
    <row r="116" spans="2:63" s="1" customFormat="1" ht="16.5" customHeight="1">
      <c r="B116" s="30"/>
      <c r="E116" s="227" t="s">
        <v>942</v>
      </c>
      <c r="F116" s="229"/>
      <c r="G116" s="229"/>
      <c r="H116" s="229"/>
      <c r="L116" s="30"/>
    </row>
    <row r="117" spans="2:63" s="1" customFormat="1" ht="12" customHeight="1">
      <c r="B117" s="30"/>
      <c r="C117" s="25" t="s">
        <v>108</v>
      </c>
      <c r="L117" s="30"/>
    </row>
    <row r="118" spans="2:63" s="1" customFormat="1" ht="16.5" customHeight="1">
      <c r="B118" s="30"/>
      <c r="E118" s="185" t="str">
        <f>E11</f>
        <v>00 - Ostatní náklady</v>
      </c>
      <c r="F118" s="229"/>
      <c r="G118" s="229"/>
      <c r="H118" s="229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F14</f>
        <v>Maršovská 1575/2, 415 01 Teplice – Trnovany</v>
      </c>
      <c r="I120" s="25" t="s">
        <v>22</v>
      </c>
      <c r="J120" s="50" t="str">
        <f>IF(J14="","",J14)</f>
        <v>25. 2. 2026</v>
      </c>
      <c r="L120" s="30"/>
    </row>
    <row r="121" spans="2:63" s="1" customFormat="1" ht="6.95" customHeight="1">
      <c r="B121" s="30"/>
      <c r="L121" s="30"/>
    </row>
    <row r="122" spans="2:63" s="1" customFormat="1" ht="15.2" customHeight="1">
      <c r="B122" s="30"/>
      <c r="C122" s="25" t="s">
        <v>24</v>
      </c>
      <c r="F122" s="23" t="str">
        <f>E17</f>
        <v>Statutární město Teplice</v>
      </c>
      <c r="I122" s="25" t="s">
        <v>31</v>
      </c>
      <c r="J122" s="28" t="str">
        <f>E23</f>
        <v>RotaGroup a.s.</v>
      </c>
      <c r="L122" s="30"/>
    </row>
    <row r="123" spans="2:63" s="1" customFormat="1" ht="15.2" customHeight="1">
      <c r="B123" s="30"/>
      <c r="C123" s="25" t="s">
        <v>29</v>
      </c>
      <c r="F123" s="23" t="str">
        <f>IF(E20="","",E20)</f>
        <v>Vyplň údaj</v>
      </c>
      <c r="I123" s="25" t="s">
        <v>34</v>
      </c>
      <c r="J123" s="28" t="str">
        <f>E26</f>
        <v>RotaGroup a.s.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4"/>
      <c r="C125" s="115" t="s">
        <v>123</v>
      </c>
      <c r="D125" s="116" t="s">
        <v>64</v>
      </c>
      <c r="E125" s="116" t="s">
        <v>60</v>
      </c>
      <c r="F125" s="116" t="s">
        <v>61</v>
      </c>
      <c r="G125" s="116" t="s">
        <v>124</v>
      </c>
      <c r="H125" s="116" t="s">
        <v>125</v>
      </c>
      <c r="I125" s="116" t="s">
        <v>126</v>
      </c>
      <c r="J125" s="117" t="s">
        <v>113</v>
      </c>
      <c r="K125" s="118" t="s">
        <v>127</v>
      </c>
      <c r="L125" s="114"/>
      <c r="M125" s="57" t="s">
        <v>1</v>
      </c>
      <c r="N125" s="58" t="s">
        <v>43</v>
      </c>
      <c r="O125" s="58" t="s">
        <v>128</v>
      </c>
      <c r="P125" s="58" t="s">
        <v>129</v>
      </c>
      <c r="Q125" s="58" t="s">
        <v>130</v>
      </c>
      <c r="R125" s="58" t="s">
        <v>131</v>
      </c>
      <c r="S125" s="58" t="s">
        <v>132</v>
      </c>
      <c r="T125" s="59" t="s">
        <v>133</v>
      </c>
    </row>
    <row r="126" spans="2:63" s="1" customFormat="1" ht="22.9" customHeight="1">
      <c r="B126" s="30"/>
      <c r="C126" s="62" t="s">
        <v>134</v>
      </c>
      <c r="J126" s="119">
        <f>BK126</f>
        <v>0</v>
      </c>
      <c r="L126" s="30"/>
      <c r="M126" s="60"/>
      <c r="N126" s="51"/>
      <c r="O126" s="51"/>
      <c r="P126" s="120">
        <f>P127</f>
        <v>0</v>
      </c>
      <c r="Q126" s="51"/>
      <c r="R126" s="120">
        <f>R127</f>
        <v>0</v>
      </c>
      <c r="S126" s="51"/>
      <c r="T126" s="121">
        <f>T127</f>
        <v>0</v>
      </c>
      <c r="AT126" s="15" t="s">
        <v>78</v>
      </c>
      <c r="AU126" s="15" t="s">
        <v>115</v>
      </c>
      <c r="BK126" s="122">
        <f>BK127</f>
        <v>0</v>
      </c>
    </row>
    <row r="127" spans="2:63" s="11" customFormat="1" ht="25.9" customHeight="1">
      <c r="B127" s="123"/>
      <c r="D127" s="124" t="s">
        <v>78</v>
      </c>
      <c r="E127" s="125" t="s">
        <v>135</v>
      </c>
      <c r="F127" s="125" t="s">
        <v>136</v>
      </c>
      <c r="I127" s="126"/>
      <c r="J127" s="127">
        <f>BK127</f>
        <v>0</v>
      </c>
      <c r="L127" s="123"/>
      <c r="M127" s="128"/>
      <c r="P127" s="129">
        <f>P128+P151+P157+P161+P163</f>
        <v>0</v>
      </c>
      <c r="R127" s="129">
        <f>R128+R151+R157+R161+R163</f>
        <v>0</v>
      </c>
      <c r="T127" s="130">
        <f>T128+T151+T157+T161+T163</f>
        <v>0</v>
      </c>
      <c r="AR127" s="124" t="s">
        <v>137</v>
      </c>
      <c r="AT127" s="131" t="s">
        <v>78</v>
      </c>
      <c r="AU127" s="131" t="s">
        <v>79</v>
      </c>
      <c r="AY127" s="124" t="s">
        <v>138</v>
      </c>
      <c r="BK127" s="132">
        <f>BK128+BK151+BK157+BK161+BK163</f>
        <v>0</v>
      </c>
    </row>
    <row r="128" spans="2:63" s="11" customFormat="1" ht="22.9" customHeight="1">
      <c r="B128" s="123"/>
      <c r="D128" s="124" t="s">
        <v>78</v>
      </c>
      <c r="E128" s="133" t="s">
        <v>139</v>
      </c>
      <c r="F128" s="133" t="s">
        <v>140</v>
      </c>
      <c r="I128" s="126"/>
      <c r="J128" s="134">
        <f>BK128</f>
        <v>0</v>
      </c>
      <c r="L128" s="123"/>
      <c r="M128" s="128"/>
      <c r="P128" s="129">
        <f>SUM(P129:P150)</f>
        <v>0</v>
      </c>
      <c r="R128" s="129">
        <f>SUM(R129:R150)</f>
        <v>0</v>
      </c>
      <c r="T128" s="130">
        <f>SUM(T129:T150)</f>
        <v>0</v>
      </c>
      <c r="AR128" s="124" t="s">
        <v>137</v>
      </c>
      <c r="AT128" s="131" t="s">
        <v>78</v>
      </c>
      <c r="AU128" s="131" t="s">
        <v>86</v>
      </c>
      <c r="AY128" s="124" t="s">
        <v>138</v>
      </c>
      <c r="BK128" s="132">
        <f>SUM(BK129:BK150)</f>
        <v>0</v>
      </c>
    </row>
    <row r="129" spans="2:65" s="1" customFormat="1" ht="24.2" customHeight="1">
      <c r="B129" s="30"/>
      <c r="C129" s="135" t="s">
        <v>86</v>
      </c>
      <c r="D129" s="135" t="s">
        <v>141</v>
      </c>
      <c r="E129" s="136" t="s">
        <v>142</v>
      </c>
      <c r="F129" s="137" t="s">
        <v>143</v>
      </c>
      <c r="G129" s="138" t="s">
        <v>144</v>
      </c>
      <c r="H129" s="139">
        <v>1</v>
      </c>
      <c r="I129" s="140"/>
      <c r="J129" s="141">
        <f>ROUND(I129*H129,2)</f>
        <v>0</v>
      </c>
      <c r="K129" s="142"/>
      <c r="L129" s="30"/>
      <c r="M129" s="143" t="s">
        <v>1</v>
      </c>
      <c r="N129" s="144" t="s">
        <v>44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145</v>
      </c>
      <c r="AT129" s="147" t="s">
        <v>141</v>
      </c>
      <c r="AU129" s="147" t="s">
        <v>88</v>
      </c>
      <c r="AY129" s="15" t="s">
        <v>138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5" t="s">
        <v>86</v>
      </c>
      <c r="BK129" s="148">
        <f>ROUND(I129*H129,2)</f>
        <v>0</v>
      </c>
      <c r="BL129" s="15" t="s">
        <v>145</v>
      </c>
      <c r="BM129" s="147" t="s">
        <v>146</v>
      </c>
    </row>
    <row r="130" spans="2:65" s="12" customFormat="1" ht="11.25">
      <c r="B130" s="149"/>
      <c r="D130" s="150" t="s">
        <v>147</v>
      </c>
      <c r="E130" s="151" t="s">
        <v>1</v>
      </c>
      <c r="F130" s="152" t="s">
        <v>86</v>
      </c>
      <c r="H130" s="153">
        <v>1</v>
      </c>
      <c r="I130" s="154"/>
      <c r="L130" s="149"/>
      <c r="M130" s="155"/>
      <c r="T130" s="156"/>
      <c r="AT130" s="151" t="s">
        <v>147</v>
      </c>
      <c r="AU130" s="151" t="s">
        <v>88</v>
      </c>
      <c r="AV130" s="12" t="s">
        <v>88</v>
      </c>
      <c r="AW130" s="12" t="s">
        <v>33</v>
      </c>
      <c r="AX130" s="12" t="s">
        <v>79</v>
      </c>
      <c r="AY130" s="151" t="s">
        <v>138</v>
      </c>
    </row>
    <row r="131" spans="2:65" s="13" customFormat="1" ht="11.25">
      <c r="B131" s="157"/>
      <c r="D131" s="150" t="s">
        <v>147</v>
      </c>
      <c r="E131" s="158" t="s">
        <v>1</v>
      </c>
      <c r="F131" s="159" t="s">
        <v>148</v>
      </c>
      <c r="H131" s="160">
        <v>1</v>
      </c>
      <c r="I131" s="161"/>
      <c r="L131" s="157"/>
      <c r="M131" s="162"/>
      <c r="T131" s="163"/>
      <c r="AT131" s="158" t="s">
        <v>147</v>
      </c>
      <c r="AU131" s="158" t="s">
        <v>88</v>
      </c>
      <c r="AV131" s="13" t="s">
        <v>149</v>
      </c>
      <c r="AW131" s="13" t="s">
        <v>33</v>
      </c>
      <c r="AX131" s="13" t="s">
        <v>86</v>
      </c>
      <c r="AY131" s="158" t="s">
        <v>138</v>
      </c>
    </row>
    <row r="132" spans="2:65" s="1" customFormat="1" ht="16.5" customHeight="1">
      <c r="B132" s="30"/>
      <c r="C132" s="135" t="s">
        <v>88</v>
      </c>
      <c r="D132" s="135" t="s">
        <v>141</v>
      </c>
      <c r="E132" s="136" t="s">
        <v>150</v>
      </c>
      <c r="F132" s="137" t="s">
        <v>151</v>
      </c>
      <c r="G132" s="138" t="s">
        <v>144</v>
      </c>
      <c r="H132" s="139">
        <v>1</v>
      </c>
      <c r="I132" s="140"/>
      <c r="J132" s="141">
        <f>ROUND(I132*H132,2)</f>
        <v>0</v>
      </c>
      <c r="K132" s="142"/>
      <c r="L132" s="30"/>
      <c r="M132" s="143" t="s">
        <v>1</v>
      </c>
      <c r="N132" s="144" t="s">
        <v>44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145</v>
      </c>
      <c r="AT132" s="147" t="s">
        <v>141</v>
      </c>
      <c r="AU132" s="147" t="s">
        <v>88</v>
      </c>
      <c r="AY132" s="15" t="s">
        <v>138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5" t="s">
        <v>86</v>
      </c>
      <c r="BK132" s="148">
        <f>ROUND(I132*H132,2)</f>
        <v>0</v>
      </c>
      <c r="BL132" s="15" t="s">
        <v>145</v>
      </c>
      <c r="BM132" s="147" t="s">
        <v>152</v>
      </c>
    </row>
    <row r="133" spans="2:65" s="1" customFormat="1" ht="19.5">
      <c r="B133" s="30"/>
      <c r="D133" s="150" t="s">
        <v>153</v>
      </c>
      <c r="F133" s="164" t="s">
        <v>154</v>
      </c>
      <c r="I133" s="165"/>
      <c r="L133" s="30"/>
      <c r="M133" s="166"/>
      <c r="T133" s="54"/>
      <c r="AT133" s="15" t="s">
        <v>153</v>
      </c>
      <c r="AU133" s="15" t="s">
        <v>88</v>
      </c>
    </row>
    <row r="134" spans="2:65" s="12" customFormat="1" ht="11.25">
      <c r="B134" s="149"/>
      <c r="D134" s="150" t="s">
        <v>147</v>
      </c>
      <c r="E134" s="151" t="s">
        <v>1</v>
      </c>
      <c r="F134" s="152" t="s">
        <v>86</v>
      </c>
      <c r="H134" s="153">
        <v>1</v>
      </c>
      <c r="I134" s="154"/>
      <c r="L134" s="149"/>
      <c r="M134" s="155"/>
      <c r="T134" s="156"/>
      <c r="AT134" s="151" t="s">
        <v>147</v>
      </c>
      <c r="AU134" s="151" t="s">
        <v>88</v>
      </c>
      <c r="AV134" s="12" t="s">
        <v>88</v>
      </c>
      <c r="AW134" s="12" t="s">
        <v>33</v>
      </c>
      <c r="AX134" s="12" t="s">
        <v>79</v>
      </c>
      <c r="AY134" s="151" t="s">
        <v>138</v>
      </c>
    </row>
    <row r="135" spans="2:65" s="13" customFormat="1" ht="11.25">
      <c r="B135" s="157"/>
      <c r="D135" s="150" t="s">
        <v>147</v>
      </c>
      <c r="E135" s="158" t="s">
        <v>1</v>
      </c>
      <c r="F135" s="159" t="s">
        <v>148</v>
      </c>
      <c r="H135" s="160">
        <v>1</v>
      </c>
      <c r="I135" s="161"/>
      <c r="L135" s="157"/>
      <c r="M135" s="162"/>
      <c r="T135" s="163"/>
      <c r="AT135" s="158" t="s">
        <v>147</v>
      </c>
      <c r="AU135" s="158" t="s">
        <v>88</v>
      </c>
      <c r="AV135" s="13" t="s">
        <v>149</v>
      </c>
      <c r="AW135" s="13" t="s">
        <v>33</v>
      </c>
      <c r="AX135" s="13" t="s">
        <v>86</v>
      </c>
      <c r="AY135" s="158" t="s">
        <v>138</v>
      </c>
    </row>
    <row r="136" spans="2:65" s="1" customFormat="1" ht="16.5" customHeight="1">
      <c r="B136" s="30"/>
      <c r="C136" s="135" t="s">
        <v>155</v>
      </c>
      <c r="D136" s="135" t="s">
        <v>141</v>
      </c>
      <c r="E136" s="136" t="s">
        <v>156</v>
      </c>
      <c r="F136" s="137" t="s">
        <v>157</v>
      </c>
      <c r="G136" s="138" t="s">
        <v>144</v>
      </c>
      <c r="H136" s="139">
        <v>1</v>
      </c>
      <c r="I136" s="140"/>
      <c r="J136" s="141">
        <f>ROUND(I136*H136,2)</f>
        <v>0</v>
      </c>
      <c r="K136" s="142"/>
      <c r="L136" s="30"/>
      <c r="M136" s="143" t="s">
        <v>1</v>
      </c>
      <c r="N136" s="144" t="s">
        <v>44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145</v>
      </c>
      <c r="AT136" s="147" t="s">
        <v>141</v>
      </c>
      <c r="AU136" s="147" t="s">
        <v>88</v>
      </c>
      <c r="AY136" s="15" t="s">
        <v>138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5" t="s">
        <v>86</v>
      </c>
      <c r="BK136" s="148">
        <f>ROUND(I136*H136,2)</f>
        <v>0</v>
      </c>
      <c r="BL136" s="15" t="s">
        <v>145</v>
      </c>
      <c r="BM136" s="147" t="s">
        <v>158</v>
      </c>
    </row>
    <row r="137" spans="2:65" s="12" customFormat="1" ht="11.25">
      <c r="B137" s="149"/>
      <c r="D137" s="150" t="s">
        <v>147</v>
      </c>
      <c r="E137" s="151" t="s">
        <v>1</v>
      </c>
      <c r="F137" s="152" t="s">
        <v>86</v>
      </c>
      <c r="H137" s="153">
        <v>1</v>
      </c>
      <c r="I137" s="154"/>
      <c r="L137" s="149"/>
      <c r="M137" s="155"/>
      <c r="T137" s="156"/>
      <c r="AT137" s="151" t="s">
        <v>147</v>
      </c>
      <c r="AU137" s="151" t="s">
        <v>88</v>
      </c>
      <c r="AV137" s="12" t="s">
        <v>88</v>
      </c>
      <c r="AW137" s="12" t="s">
        <v>33</v>
      </c>
      <c r="AX137" s="12" t="s">
        <v>79</v>
      </c>
      <c r="AY137" s="151" t="s">
        <v>138</v>
      </c>
    </row>
    <row r="138" spans="2:65" s="13" customFormat="1" ht="11.25">
      <c r="B138" s="157"/>
      <c r="D138" s="150" t="s">
        <v>147</v>
      </c>
      <c r="E138" s="158" t="s">
        <v>1</v>
      </c>
      <c r="F138" s="159" t="s">
        <v>148</v>
      </c>
      <c r="H138" s="160">
        <v>1</v>
      </c>
      <c r="I138" s="161"/>
      <c r="L138" s="157"/>
      <c r="M138" s="162"/>
      <c r="T138" s="163"/>
      <c r="AT138" s="158" t="s">
        <v>147</v>
      </c>
      <c r="AU138" s="158" t="s">
        <v>88</v>
      </c>
      <c r="AV138" s="13" t="s">
        <v>149</v>
      </c>
      <c r="AW138" s="13" t="s">
        <v>33</v>
      </c>
      <c r="AX138" s="13" t="s">
        <v>86</v>
      </c>
      <c r="AY138" s="158" t="s">
        <v>138</v>
      </c>
    </row>
    <row r="139" spans="2:65" s="1" customFormat="1" ht="16.5" customHeight="1">
      <c r="B139" s="30"/>
      <c r="C139" s="135" t="s">
        <v>149</v>
      </c>
      <c r="D139" s="135" t="s">
        <v>141</v>
      </c>
      <c r="E139" s="136" t="s">
        <v>159</v>
      </c>
      <c r="F139" s="137" t="s">
        <v>160</v>
      </c>
      <c r="G139" s="138" t="s">
        <v>144</v>
      </c>
      <c r="H139" s="139">
        <v>1</v>
      </c>
      <c r="I139" s="140"/>
      <c r="J139" s="141">
        <f>ROUND(I139*H139,2)</f>
        <v>0</v>
      </c>
      <c r="K139" s="142"/>
      <c r="L139" s="30"/>
      <c r="M139" s="143" t="s">
        <v>1</v>
      </c>
      <c r="N139" s="144" t="s">
        <v>44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145</v>
      </c>
      <c r="AT139" s="147" t="s">
        <v>141</v>
      </c>
      <c r="AU139" s="147" t="s">
        <v>88</v>
      </c>
      <c r="AY139" s="15" t="s">
        <v>138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5" t="s">
        <v>86</v>
      </c>
      <c r="BK139" s="148">
        <f>ROUND(I139*H139,2)</f>
        <v>0</v>
      </c>
      <c r="BL139" s="15" t="s">
        <v>145</v>
      </c>
      <c r="BM139" s="147" t="s">
        <v>161</v>
      </c>
    </row>
    <row r="140" spans="2:65" s="12" customFormat="1" ht="11.25">
      <c r="B140" s="149"/>
      <c r="D140" s="150" t="s">
        <v>147</v>
      </c>
      <c r="E140" s="151" t="s">
        <v>1</v>
      </c>
      <c r="F140" s="152" t="s">
        <v>86</v>
      </c>
      <c r="H140" s="153">
        <v>1</v>
      </c>
      <c r="I140" s="154"/>
      <c r="L140" s="149"/>
      <c r="M140" s="155"/>
      <c r="T140" s="156"/>
      <c r="AT140" s="151" t="s">
        <v>147</v>
      </c>
      <c r="AU140" s="151" t="s">
        <v>88</v>
      </c>
      <c r="AV140" s="12" t="s">
        <v>88</v>
      </c>
      <c r="AW140" s="12" t="s">
        <v>33</v>
      </c>
      <c r="AX140" s="12" t="s">
        <v>79</v>
      </c>
      <c r="AY140" s="151" t="s">
        <v>138</v>
      </c>
    </row>
    <row r="141" spans="2:65" s="13" customFormat="1" ht="11.25">
      <c r="B141" s="157"/>
      <c r="D141" s="150" t="s">
        <v>147</v>
      </c>
      <c r="E141" s="158" t="s">
        <v>1</v>
      </c>
      <c r="F141" s="159" t="s">
        <v>148</v>
      </c>
      <c r="H141" s="160">
        <v>1</v>
      </c>
      <c r="I141" s="161"/>
      <c r="L141" s="157"/>
      <c r="M141" s="162"/>
      <c r="T141" s="163"/>
      <c r="AT141" s="158" t="s">
        <v>147</v>
      </c>
      <c r="AU141" s="158" t="s">
        <v>88</v>
      </c>
      <c r="AV141" s="13" t="s">
        <v>149</v>
      </c>
      <c r="AW141" s="13" t="s">
        <v>33</v>
      </c>
      <c r="AX141" s="13" t="s">
        <v>86</v>
      </c>
      <c r="AY141" s="158" t="s">
        <v>138</v>
      </c>
    </row>
    <row r="142" spans="2:65" s="1" customFormat="1" ht="16.5" customHeight="1">
      <c r="B142" s="30"/>
      <c r="C142" s="135" t="s">
        <v>137</v>
      </c>
      <c r="D142" s="135" t="s">
        <v>141</v>
      </c>
      <c r="E142" s="136" t="s">
        <v>162</v>
      </c>
      <c r="F142" s="137" t="s">
        <v>163</v>
      </c>
      <c r="G142" s="138" t="s">
        <v>144</v>
      </c>
      <c r="H142" s="139">
        <v>1</v>
      </c>
      <c r="I142" s="140"/>
      <c r="J142" s="141">
        <f>ROUND(I142*H142,2)</f>
        <v>0</v>
      </c>
      <c r="K142" s="142"/>
      <c r="L142" s="30"/>
      <c r="M142" s="143" t="s">
        <v>1</v>
      </c>
      <c r="N142" s="144" t="s">
        <v>44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145</v>
      </c>
      <c r="AT142" s="147" t="s">
        <v>141</v>
      </c>
      <c r="AU142" s="147" t="s">
        <v>88</v>
      </c>
      <c r="AY142" s="15" t="s">
        <v>138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5" t="s">
        <v>86</v>
      </c>
      <c r="BK142" s="148">
        <f>ROUND(I142*H142,2)</f>
        <v>0</v>
      </c>
      <c r="BL142" s="15" t="s">
        <v>145</v>
      </c>
      <c r="BM142" s="147" t="s">
        <v>164</v>
      </c>
    </row>
    <row r="143" spans="2:65" s="12" customFormat="1" ht="11.25">
      <c r="B143" s="149"/>
      <c r="D143" s="150" t="s">
        <v>147</v>
      </c>
      <c r="E143" s="151" t="s">
        <v>1</v>
      </c>
      <c r="F143" s="152" t="s">
        <v>86</v>
      </c>
      <c r="H143" s="153">
        <v>1</v>
      </c>
      <c r="I143" s="154"/>
      <c r="L143" s="149"/>
      <c r="M143" s="155"/>
      <c r="T143" s="156"/>
      <c r="AT143" s="151" t="s">
        <v>147</v>
      </c>
      <c r="AU143" s="151" t="s">
        <v>88</v>
      </c>
      <c r="AV143" s="12" t="s">
        <v>88</v>
      </c>
      <c r="AW143" s="12" t="s">
        <v>33</v>
      </c>
      <c r="AX143" s="12" t="s">
        <v>79</v>
      </c>
      <c r="AY143" s="151" t="s">
        <v>138</v>
      </c>
    </row>
    <row r="144" spans="2:65" s="13" customFormat="1" ht="11.25">
      <c r="B144" s="157"/>
      <c r="D144" s="150" t="s">
        <v>147</v>
      </c>
      <c r="E144" s="158" t="s">
        <v>1</v>
      </c>
      <c r="F144" s="159" t="s">
        <v>148</v>
      </c>
      <c r="H144" s="160">
        <v>1</v>
      </c>
      <c r="I144" s="161"/>
      <c r="L144" s="157"/>
      <c r="M144" s="162"/>
      <c r="T144" s="163"/>
      <c r="AT144" s="158" t="s">
        <v>147</v>
      </c>
      <c r="AU144" s="158" t="s">
        <v>88</v>
      </c>
      <c r="AV144" s="13" t="s">
        <v>149</v>
      </c>
      <c r="AW144" s="13" t="s">
        <v>33</v>
      </c>
      <c r="AX144" s="13" t="s">
        <v>86</v>
      </c>
      <c r="AY144" s="158" t="s">
        <v>138</v>
      </c>
    </row>
    <row r="145" spans="2:65" s="1" customFormat="1" ht="16.5" customHeight="1">
      <c r="B145" s="30"/>
      <c r="C145" s="135" t="s">
        <v>165</v>
      </c>
      <c r="D145" s="135" t="s">
        <v>141</v>
      </c>
      <c r="E145" s="136" t="s">
        <v>166</v>
      </c>
      <c r="F145" s="137" t="s">
        <v>167</v>
      </c>
      <c r="G145" s="138" t="s">
        <v>144</v>
      </c>
      <c r="H145" s="139">
        <v>1</v>
      </c>
      <c r="I145" s="140"/>
      <c r="J145" s="141">
        <f>ROUND(I145*H145,2)</f>
        <v>0</v>
      </c>
      <c r="K145" s="142"/>
      <c r="L145" s="30"/>
      <c r="M145" s="143" t="s">
        <v>1</v>
      </c>
      <c r="N145" s="144" t="s">
        <v>44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145</v>
      </c>
      <c r="AT145" s="147" t="s">
        <v>141</v>
      </c>
      <c r="AU145" s="147" t="s">
        <v>88</v>
      </c>
      <c r="AY145" s="15" t="s">
        <v>138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5" t="s">
        <v>86</v>
      </c>
      <c r="BK145" s="148">
        <f>ROUND(I145*H145,2)</f>
        <v>0</v>
      </c>
      <c r="BL145" s="15" t="s">
        <v>145</v>
      </c>
      <c r="BM145" s="147" t="s">
        <v>168</v>
      </c>
    </row>
    <row r="146" spans="2:65" s="12" customFormat="1" ht="11.25">
      <c r="B146" s="149"/>
      <c r="D146" s="150" t="s">
        <v>147</v>
      </c>
      <c r="E146" s="151" t="s">
        <v>1</v>
      </c>
      <c r="F146" s="152" t="s">
        <v>86</v>
      </c>
      <c r="H146" s="153">
        <v>1</v>
      </c>
      <c r="I146" s="154"/>
      <c r="L146" s="149"/>
      <c r="M146" s="155"/>
      <c r="T146" s="156"/>
      <c r="AT146" s="151" t="s">
        <v>147</v>
      </c>
      <c r="AU146" s="151" t="s">
        <v>88</v>
      </c>
      <c r="AV146" s="12" t="s">
        <v>88</v>
      </c>
      <c r="AW146" s="12" t="s">
        <v>33</v>
      </c>
      <c r="AX146" s="12" t="s">
        <v>79</v>
      </c>
      <c r="AY146" s="151" t="s">
        <v>138</v>
      </c>
    </row>
    <row r="147" spans="2:65" s="13" customFormat="1" ht="11.25">
      <c r="B147" s="157"/>
      <c r="D147" s="150" t="s">
        <v>147</v>
      </c>
      <c r="E147" s="158" t="s">
        <v>1</v>
      </c>
      <c r="F147" s="159" t="s">
        <v>148</v>
      </c>
      <c r="H147" s="160">
        <v>1</v>
      </c>
      <c r="I147" s="161"/>
      <c r="L147" s="157"/>
      <c r="M147" s="162"/>
      <c r="T147" s="163"/>
      <c r="AT147" s="158" t="s">
        <v>147</v>
      </c>
      <c r="AU147" s="158" t="s">
        <v>88</v>
      </c>
      <c r="AV147" s="13" t="s">
        <v>149</v>
      </c>
      <c r="AW147" s="13" t="s">
        <v>33</v>
      </c>
      <c r="AX147" s="13" t="s">
        <v>86</v>
      </c>
      <c r="AY147" s="158" t="s">
        <v>138</v>
      </c>
    </row>
    <row r="148" spans="2:65" s="1" customFormat="1" ht="16.5" customHeight="1">
      <c r="B148" s="30"/>
      <c r="C148" s="135" t="s">
        <v>169</v>
      </c>
      <c r="D148" s="135" t="s">
        <v>141</v>
      </c>
      <c r="E148" s="136" t="s">
        <v>170</v>
      </c>
      <c r="F148" s="137" t="s">
        <v>171</v>
      </c>
      <c r="G148" s="138" t="s">
        <v>144</v>
      </c>
      <c r="H148" s="139">
        <v>1</v>
      </c>
      <c r="I148" s="140"/>
      <c r="J148" s="141">
        <f>ROUND(I148*H148,2)</f>
        <v>0</v>
      </c>
      <c r="K148" s="142"/>
      <c r="L148" s="30"/>
      <c r="M148" s="143" t="s">
        <v>1</v>
      </c>
      <c r="N148" s="144" t="s">
        <v>44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145</v>
      </c>
      <c r="AT148" s="147" t="s">
        <v>141</v>
      </c>
      <c r="AU148" s="147" t="s">
        <v>88</v>
      </c>
      <c r="AY148" s="15" t="s">
        <v>138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5" t="s">
        <v>86</v>
      </c>
      <c r="BK148" s="148">
        <f>ROUND(I148*H148,2)</f>
        <v>0</v>
      </c>
      <c r="BL148" s="15" t="s">
        <v>145</v>
      </c>
      <c r="BM148" s="147" t="s">
        <v>172</v>
      </c>
    </row>
    <row r="149" spans="2:65" s="12" customFormat="1" ht="11.25">
      <c r="B149" s="149"/>
      <c r="D149" s="150" t="s">
        <v>147</v>
      </c>
      <c r="E149" s="151" t="s">
        <v>1</v>
      </c>
      <c r="F149" s="152" t="s">
        <v>86</v>
      </c>
      <c r="H149" s="153">
        <v>1</v>
      </c>
      <c r="I149" s="154"/>
      <c r="L149" s="149"/>
      <c r="M149" s="155"/>
      <c r="T149" s="156"/>
      <c r="AT149" s="151" t="s">
        <v>147</v>
      </c>
      <c r="AU149" s="151" t="s">
        <v>88</v>
      </c>
      <c r="AV149" s="12" t="s">
        <v>88</v>
      </c>
      <c r="AW149" s="12" t="s">
        <v>33</v>
      </c>
      <c r="AX149" s="12" t="s">
        <v>79</v>
      </c>
      <c r="AY149" s="151" t="s">
        <v>138</v>
      </c>
    </row>
    <row r="150" spans="2:65" s="13" customFormat="1" ht="11.25">
      <c r="B150" s="157"/>
      <c r="D150" s="150" t="s">
        <v>147</v>
      </c>
      <c r="E150" s="158" t="s">
        <v>1</v>
      </c>
      <c r="F150" s="159" t="s">
        <v>148</v>
      </c>
      <c r="H150" s="160">
        <v>1</v>
      </c>
      <c r="I150" s="161"/>
      <c r="L150" s="157"/>
      <c r="M150" s="162"/>
      <c r="T150" s="163"/>
      <c r="AT150" s="158" t="s">
        <v>147</v>
      </c>
      <c r="AU150" s="158" t="s">
        <v>88</v>
      </c>
      <c r="AV150" s="13" t="s">
        <v>149</v>
      </c>
      <c r="AW150" s="13" t="s">
        <v>33</v>
      </c>
      <c r="AX150" s="13" t="s">
        <v>86</v>
      </c>
      <c r="AY150" s="158" t="s">
        <v>138</v>
      </c>
    </row>
    <row r="151" spans="2:65" s="11" customFormat="1" ht="22.9" customHeight="1">
      <c r="B151" s="123"/>
      <c r="D151" s="124" t="s">
        <v>78</v>
      </c>
      <c r="E151" s="133" t="s">
        <v>173</v>
      </c>
      <c r="F151" s="133" t="s">
        <v>174</v>
      </c>
      <c r="I151" s="126"/>
      <c r="J151" s="134">
        <f>BK151</f>
        <v>0</v>
      </c>
      <c r="L151" s="123"/>
      <c r="M151" s="128"/>
      <c r="P151" s="129">
        <f>SUM(P152:P156)</f>
        <v>0</v>
      </c>
      <c r="R151" s="129">
        <f>SUM(R152:R156)</f>
        <v>0</v>
      </c>
      <c r="T151" s="130">
        <f>SUM(T152:T156)</f>
        <v>0</v>
      </c>
      <c r="AR151" s="124" t="s">
        <v>137</v>
      </c>
      <c r="AT151" s="131" t="s">
        <v>78</v>
      </c>
      <c r="AU151" s="131" t="s">
        <v>86</v>
      </c>
      <c r="AY151" s="124" t="s">
        <v>138</v>
      </c>
      <c r="BK151" s="132">
        <f>SUM(BK152:BK156)</f>
        <v>0</v>
      </c>
    </row>
    <row r="152" spans="2:65" s="1" customFormat="1" ht="16.5" customHeight="1">
      <c r="B152" s="30"/>
      <c r="C152" s="135" t="s">
        <v>175</v>
      </c>
      <c r="D152" s="135" t="s">
        <v>141</v>
      </c>
      <c r="E152" s="136" t="s">
        <v>176</v>
      </c>
      <c r="F152" s="137" t="s">
        <v>174</v>
      </c>
      <c r="G152" s="138" t="s">
        <v>144</v>
      </c>
      <c r="H152" s="139">
        <v>1</v>
      </c>
      <c r="I152" s="140"/>
      <c r="J152" s="141">
        <f>ROUND(I152*H152,2)</f>
        <v>0</v>
      </c>
      <c r="K152" s="142"/>
      <c r="L152" s="30"/>
      <c r="M152" s="143" t="s">
        <v>1</v>
      </c>
      <c r="N152" s="144" t="s">
        <v>44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145</v>
      </c>
      <c r="AT152" s="147" t="s">
        <v>141</v>
      </c>
      <c r="AU152" s="147" t="s">
        <v>88</v>
      </c>
      <c r="AY152" s="15" t="s">
        <v>138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86</v>
      </c>
      <c r="BK152" s="148">
        <f>ROUND(I152*H152,2)</f>
        <v>0</v>
      </c>
      <c r="BL152" s="15" t="s">
        <v>145</v>
      </c>
      <c r="BM152" s="147" t="s">
        <v>177</v>
      </c>
    </row>
    <row r="153" spans="2:65" s="1" customFormat="1" ht="21.75" customHeight="1">
      <c r="B153" s="30"/>
      <c r="C153" s="135" t="s">
        <v>178</v>
      </c>
      <c r="D153" s="135" t="s">
        <v>141</v>
      </c>
      <c r="E153" s="136" t="s">
        <v>179</v>
      </c>
      <c r="F153" s="137" t="s">
        <v>180</v>
      </c>
      <c r="G153" s="138" t="s">
        <v>144</v>
      </c>
      <c r="H153" s="139">
        <v>1</v>
      </c>
      <c r="I153" s="140"/>
      <c r="J153" s="141">
        <f>ROUND(I153*H153,2)</f>
        <v>0</v>
      </c>
      <c r="K153" s="142"/>
      <c r="L153" s="30"/>
      <c r="M153" s="143" t="s">
        <v>1</v>
      </c>
      <c r="N153" s="144" t="s">
        <v>44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145</v>
      </c>
      <c r="AT153" s="147" t="s">
        <v>141</v>
      </c>
      <c r="AU153" s="147" t="s">
        <v>88</v>
      </c>
      <c r="AY153" s="15" t="s">
        <v>138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86</v>
      </c>
      <c r="BK153" s="148">
        <f>ROUND(I153*H153,2)</f>
        <v>0</v>
      </c>
      <c r="BL153" s="15" t="s">
        <v>145</v>
      </c>
      <c r="BM153" s="147" t="s">
        <v>181</v>
      </c>
    </row>
    <row r="154" spans="2:65" s="1" customFormat="1" ht="16.5" customHeight="1">
      <c r="B154" s="30"/>
      <c r="C154" s="135" t="s">
        <v>182</v>
      </c>
      <c r="D154" s="135" t="s">
        <v>141</v>
      </c>
      <c r="E154" s="136" t="s">
        <v>183</v>
      </c>
      <c r="F154" s="137" t="s">
        <v>184</v>
      </c>
      <c r="G154" s="138" t="s">
        <v>144</v>
      </c>
      <c r="H154" s="139">
        <v>1</v>
      </c>
      <c r="I154" s="140"/>
      <c r="J154" s="141">
        <f>ROUND(I154*H154,2)</f>
        <v>0</v>
      </c>
      <c r="K154" s="142"/>
      <c r="L154" s="30"/>
      <c r="M154" s="143" t="s">
        <v>1</v>
      </c>
      <c r="N154" s="144" t="s">
        <v>44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145</v>
      </c>
      <c r="AT154" s="147" t="s">
        <v>141</v>
      </c>
      <c r="AU154" s="147" t="s">
        <v>88</v>
      </c>
      <c r="AY154" s="15" t="s">
        <v>138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5" t="s">
        <v>86</v>
      </c>
      <c r="BK154" s="148">
        <f>ROUND(I154*H154,2)</f>
        <v>0</v>
      </c>
      <c r="BL154" s="15" t="s">
        <v>145</v>
      </c>
      <c r="BM154" s="147" t="s">
        <v>185</v>
      </c>
    </row>
    <row r="155" spans="2:65" s="1" customFormat="1" ht="16.5" customHeight="1">
      <c r="B155" s="30"/>
      <c r="C155" s="135" t="s">
        <v>186</v>
      </c>
      <c r="D155" s="135" t="s">
        <v>141</v>
      </c>
      <c r="E155" s="136" t="s">
        <v>187</v>
      </c>
      <c r="F155" s="137" t="s">
        <v>188</v>
      </c>
      <c r="G155" s="138" t="s">
        <v>144</v>
      </c>
      <c r="H155" s="139">
        <v>1</v>
      </c>
      <c r="I155" s="140"/>
      <c r="J155" s="141">
        <f>ROUND(I155*H155,2)</f>
        <v>0</v>
      </c>
      <c r="K155" s="142"/>
      <c r="L155" s="30"/>
      <c r="M155" s="143" t="s">
        <v>1</v>
      </c>
      <c r="N155" s="144" t="s">
        <v>44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145</v>
      </c>
      <c r="AT155" s="147" t="s">
        <v>141</v>
      </c>
      <c r="AU155" s="147" t="s">
        <v>88</v>
      </c>
      <c r="AY155" s="15" t="s">
        <v>138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86</v>
      </c>
      <c r="BK155" s="148">
        <f>ROUND(I155*H155,2)</f>
        <v>0</v>
      </c>
      <c r="BL155" s="15" t="s">
        <v>145</v>
      </c>
      <c r="BM155" s="147" t="s">
        <v>189</v>
      </c>
    </row>
    <row r="156" spans="2:65" s="1" customFormat="1" ht="19.5">
      <c r="B156" s="30"/>
      <c r="D156" s="150" t="s">
        <v>153</v>
      </c>
      <c r="F156" s="164" t="s">
        <v>190</v>
      </c>
      <c r="I156" s="165"/>
      <c r="L156" s="30"/>
      <c r="M156" s="166"/>
      <c r="T156" s="54"/>
      <c r="AT156" s="15" t="s">
        <v>153</v>
      </c>
      <c r="AU156" s="15" t="s">
        <v>88</v>
      </c>
    </row>
    <row r="157" spans="2:65" s="11" customFormat="1" ht="22.9" customHeight="1">
      <c r="B157" s="123"/>
      <c r="D157" s="124" t="s">
        <v>78</v>
      </c>
      <c r="E157" s="133" t="s">
        <v>191</v>
      </c>
      <c r="F157" s="133" t="s">
        <v>192</v>
      </c>
      <c r="I157" s="126"/>
      <c r="J157" s="134">
        <f>BK157</f>
        <v>0</v>
      </c>
      <c r="L157" s="123"/>
      <c r="M157" s="128"/>
      <c r="P157" s="129">
        <f>SUM(P158:P160)</f>
        <v>0</v>
      </c>
      <c r="R157" s="129">
        <f>SUM(R158:R160)</f>
        <v>0</v>
      </c>
      <c r="T157" s="130">
        <f>SUM(T158:T160)</f>
        <v>0</v>
      </c>
      <c r="AR157" s="124" t="s">
        <v>137</v>
      </c>
      <c r="AT157" s="131" t="s">
        <v>78</v>
      </c>
      <c r="AU157" s="131" t="s">
        <v>86</v>
      </c>
      <c r="AY157" s="124" t="s">
        <v>138</v>
      </c>
      <c r="BK157" s="132">
        <f>SUM(BK158:BK160)</f>
        <v>0</v>
      </c>
    </row>
    <row r="158" spans="2:65" s="1" customFormat="1" ht="16.5" customHeight="1">
      <c r="B158" s="30"/>
      <c r="C158" s="135" t="s">
        <v>8</v>
      </c>
      <c r="D158" s="135" t="s">
        <v>141</v>
      </c>
      <c r="E158" s="136" t="s">
        <v>193</v>
      </c>
      <c r="F158" s="137" t="s">
        <v>194</v>
      </c>
      <c r="G158" s="138" t="s">
        <v>144</v>
      </c>
      <c r="H158" s="139">
        <v>1</v>
      </c>
      <c r="I158" s="140"/>
      <c r="J158" s="141">
        <f>ROUND(I158*H158,2)</f>
        <v>0</v>
      </c>
      <c r="K158" s="142"/>
      <c r="L158" s="30"/>
      <c r="M158" s="143" t="s">
        <v>1</v>
      </c>
      <c r="N158" s="144" t="s">
        <v>44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145</v>
      </c>
      <c r="AT158" s="147" t="s">
        <v>141</v>
      </c>
      <c r="AU158" s="147" t="s">
        <v>88</v>
      </c>
      <c r="AY158" s="15" t="s">
        <v>138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86</v>
      </c>
      <c r="BK158" s="148">
        <f>ROUND(I158*H158,2)</f>
        <v>0</v>
      </c>
      <c r="BL158" s="15" t="s">
        <v>145</v>
      </c>
      <c r="BM158" s="147" t="s">
        <v>195</v>
      </c>
    </row>
    <row r="159" spans="2:65" s="12" customFormat="1" ht="11.25">
      <c r="B159" s="149"/>
      <c r="D159" s="150" t="s">
        <v>147</v>
      </c>
      <c r="E159" s="151" t="s">
        <v>1</v>
      </c>
      <c r="F159" s="152" t="s">
        <v>86</v>
      </c>
      <c r="H159" s="153">
        <v>1</v>
      </c>
      <c r="I159" s="154"/>
      <c r="L159" s="149"/>
      <c r="M159" s="155"/>
      <c r="T159" s="156"/>
      <c r="AT159" s="151" t="s">
        <v>147</v>
      </c>
      <c r="AU159" s="151" t="s">
        <v>88</v>
      </c>
      <c r="AV159" s="12" t="s">
        <v>88</v>
      </c>
      <c r="AW159" s="12" t="s">
        <v>33</v>
      </c>
      <c r="AX159" s="12" t="s">
        <v>79</v>
      </c>
      <c r="AY159" s="151" t="s">
        <v>138</v>
      </c>
    </row>
    <row r="160" spans="2:65" s="13" customFormat="1" ht="11.25">
      <c r="B160" s="157"/>
      <c r="D160" s="150" t="s">
        <v>147</v>
      </c>
      <c r="E160" s="158" t="s">
        <v>1</v>
      </c>
      <c r="F160" s="159" t="s">
        <v>148</v>
      </c>
      <c r="H160" s="160">
        <v>1</v>
      </c>
      <c r="I160" s="161"/>
      <c r="L160" s="157"/>
      <c r="M160" s="162"/>
      <c r="T160" s="163"/>
      <c r="AT160" s="158" t="s">
        <v>147</v>
      </c>
      <c r="AU160" s="158" t="s">
        <v>88</v>
      </c>
      <c r="AV160" s="13" t="s">
        <v>149</v>
      </c>
      <c r="AW160" s="13" t="s">
        <v>33</v>
      </c>
      <c r="AX160" s="13" t="s">
        <v>86</v>
      </c>
      <c r="AY160" s="158" t="s">
        <v>138</v>
      </c>
    </row>
    <row r="161" spans="2:65" s="11" customFormat="1" ht="22.9" customHeight="1">
      <c r="B161" s="123"/>
      <c r="D161" s="124" t="s">
        <v>78</v>
      </c>
      <c r="E161" s="133" t="s">
        <v>196</v>
      </c>
      <c r="F161" s="133" t="s">
        <v>197</v>
      </c>
      <c r="I161" s="126"/>
      <c r="J161" s="134">
        <f>BK161</f>
        <v>0</v>
      </c>
      <c r="L161" s="123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4" t="s">
        <v>137</v>
      </c>
      <c r="AT161" s="131" t="s">
        <v>78</v>
      </c>
      <c r="AU161" s="131" t="s">
        <v>86</v>
      </c>
      <c r="AY161" s="124" t="s">
        <v>138</v>
      </c>
      <c r="BK161" s="132">
        <f>BK162</f>
        <v>0</v>
      </c>
    </row>
    <row r="162" spans="2:65" s="1" customFormat="1" ht="16.5" customHeight="1">
      <c r="B162" s="30"/>
      <c r="C162" s="135" t="s">
        <v>198</v>
      </c>
      <c r="D162" s="135" t="s">
        <v>141</v>
      </c>
      <c r="E162" s="136" t="s">
        <v>199</v>
      </c>
      <c r="F162" s="137" t="s">
        <v>197</v>
      </c>
      <c r="G162" s="138" t="s">
        <v>144</v>
      </c>
      <c r="H162" s="139">
        <v>1</v>
      </c>
      <c r="I162" s="140"/>
      <c r="J162" s="141">
        <f>ROUND(I162*H162,2)</f>
        <v>0</v>
      </c>
      <c r="K162" s="142"/>
      <c r="L162" s="30"/>
      <c r="M162" s="143" t="s">
        <v>1</v>
      </c>
      <c r="N162" s="144" t="s">
        <v>44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145</v>
      </c>
      <c r="AT162" s="147" t="s">
        <v>141</v>
      </c>
      <c r="AU162" s="147" t="s">
        <v>88</v>
      </c>
      <c r="AY162" s="15" t="s">
        <v>138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5" t="s">
        <v>86</v>
      </c>
      <c r="BK162" s="148">
        <f>ROUND(I162*H162,2)</f>
        <v>0</v>
      </c>
      <c r="BL162" s="15" t="s">
        <v>145</v>
      </c>
      <c r="BM162" s="147" t="s">
        <v>200</v>
      </c>
    </row>
    <row r="163" spans="2:65" s="11" customFormat="1" ht="22.9" customHeight="1">
      <c r="B163" s="123"/>
      <c r="D163" s="124" t="s">
        <v>78</v>
      </c>
      <c r="E163" s="133" t="s">
        <v>201</v>
      </c>
      <c r="F163" s="133" t="s">
        <v>202</v>
      </c>
      <c r="I163" s="126"/>
      <c r="J163" s="134">
        <f>BK163</f>
        <v>0</v>
      </c>
      <c r="L163" s="123"/>
      <c r="M163" s="128"/>
      <c r="P163" s="129">
        <f>SUM(P164:P167)</f>
        <v>0</v>
      </c>
      <c r="R163" s="129">
        <f>SUM(R164:R167)</f>
        <v>0</v>
      </c>
      <c r="T163" s="130">
        <f>SUM(T164:T167)</f>
        <v>0</v>
      </c>
      <c r="AR163" s="124" t="s">
        <v>137</v>
      </c>
      <c r="AT163" s="131" t="s">
        <v>78</v>
      </c>
      <c r="AU163" s="131" t="s">
        <v>86</v>
      </c>
      <c r="AY163" s="124" t="s">
        <v>138</v>
      </c>
      <c r="BK163" s="132">
        <f>SUM(BK164:BK167)</f>
        <v>0</v>
      </c>
    </row>
    <row r="164" spans="2:65" s="1" customFormat="1" ht="16.5" customHeight="1">
      <c r="B164" s="30"/>
      <c r="C164" s="135" t="s">
        <v>203</v>
      </c>
      <c r="D164" s="135" t="s">
        <v>141</v>
      </c>
      <c r="E164" s="136" t="s">
        <v>204</v>
      </c>
      <c r="F164" s="137" t="s">
        <v>202</v>
      </c>
      <c r="G164" s="138" t="s">
        <v>144</v>
      </c>
      <c r="H164" s="139">
        <v>1</v>
      </c>
      <c r="I164" s="140"/>
      <c r="J164" s="141">
        <f>ROUND(I164*H164,2)</f>
        <v>0</v>
      </c>
      <c r="K164" s="142"/>
      <c r="L164" s="30"/>
      <c r="M164" s="143" t="s">
        <v>1</v>
      </c>
      <c r="N164" s="144" t="s">
        <v>44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145</v>
      </c>
      <c r="AT164" s="147" t="s">
        <v>141</v>
      </c>
      <c r="AU164" s="147" t="s">
        <v>88</v>
      </c>
      <c r="AY164" s="15" t="s">
        <v>138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86</v>
      </c>
      <c r="BK164" s="148">
        <f>ROUND(I164*H164,2)</f>
        <v>0</v>
      </c>
      <c r="BL164" s="15" t="s">
        <v>145</v>
      </c>
      <c r="BM164" s="147" t="s">
        <v>205</v>
      </c>
    </row>
    <row r="165" spans="2:65" s="1" customFormat="1" ht="16.5" customHeight="1">
      <c r="B165" s="30"/>
      <c r="C165" s="135" t="s">
        <v>206</v>
      </c>
      <c r="D165" s="135" t="s">
        <v>141</v>
      </c>
      <c r="E165" s="136" t="s">
        <v>207</v>
      </c>
      <c r="F165" s="137" t="s">
        <v>208</v>
      </c>
      <c r="G165" s="138" t="s">
        <v>144</v>
      </c>
      <c r="H165" s="139">
        <v>1</v>
      </c>
      <c r="I165" s="140"/>
      <c r="J165" s="141">
        <f>ROUND(I165*H165,2)</f>
        <v>0</v>
      </c>
      <c r="K165" s="142"/>
      <c r="L165" s="30"/>
      <c r="M165" s="143" t="s">
        <v>1</v>
      </c>
      <c r="N165" s="144" t="s">
        <v>44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145</v>
      </c>
      <c r="AT165" s="147" t="s">
        <v>141</v>
      </c>
      <c r="AU165" s="147" t="s">
        <v>88</v>
      </c>
      <c r="AY165" s="15" t="s">
        <v>138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5" t="s">
        <v>86</v>
      </c>
      <c r="BK165" s="148">
        <f>ROUND(I165*H165,2)</f>
        <v>0</v>
      </c>
      <c r="BL165" s="15" t="s">
        <v>145</v>
      </c>
      <c r="BM165" s="147" t="s">
        <v>209</v>
      </c>
    </row>
    <row r="166" spans="2:65" s="12" customFormat="1" ht="11.25">
      <c r="B166" s="149"/>
      <c r="D166" s="150" t="s">
        <v>147</v>
      </c>
      <c r="E166" s="151" t="s">
        <v>1</v>
      </c>
      <c r="F166" s="152" t="s">
        <v>86</v>
      </c>
      <c r="H166" s="153">
        <v>1</v>
      </c>
      <c r="I166" s="154"/>
      <c r="L166" s="149"/>
      <c r="M166" s="155"/>
      <c r="T166" s="156"/>
      <c r="AT166" s="151" t="s">
        <v>147</v>
      </c>
      <c r="AU166" s="151" t="s">
        <v>88</v>
      </c>
      <c r="AV166" s="12" t="s">
        <v>88</v>
      </c>
      <c r="AW166" s="12" t="s">
        <v>33</v>
      </c>
      <c r="AX166" s="12" t="s">
        <v>79</v>
      </c>
      <c r="AY166" s="151" t="s">
        <v>138</v>
      </c>
    </row>
    <row r="167" spans="2:65" s="13" customFormat="1" ht="11.25">
      <c r="B167" s="157"/>
      <c r="D167" s="150" t="s">
        <v>147</v>
      </c>
      <c r="E167" s="158" t="s">
        <v>1</v>
      </c>
      <c r="F167" s="159" t="s">
        <v>148</v>
      </c>
      <c r="H167" s="160">
        <v>1</v>
      </c>
      <c r="I167" s="161"/>
      <c r="L167" s="157"/>
      <c r="M167" s="167"/>
      <c r="N167" s="168"/>
      <c r="O167" s="168"/>
      <c r="P167" s="168"/>
      <c r="Q167" s="168"/>
      <c r="R167" s="168"/>
      <c r="S167" s="168"/>
      <c r="T167" s="169"/>
      <c r="AT167" s="158" t="s">
        <v>147</v>
      </c>
      <c r="AU167" s="158" t="s">
        <v>88</v>
      </c>
      <c r="AV167" s="13" t="s">
        <v>149</v>
      </c>
      <c r="AW167" s="13" t="s">
        <v>33</v>
      </c>
      <c r="AX167" s="13" t="s">
        <v>86</v>
      </c>
      <c r="AY167" s="158" t="s">
        <v>138</v>
      </c>
    </row>
    <row r="168" spans="2:65" s="1" customFormat="1" ht="6.95" customHeight="1">
      <c r="B168" s="42"/>
      <c r="C168" s="43"/>
      <c r="D168" s="43"/>
      <c r="E168" s="43"/>
      <c r="F168" s="43"/>
      <c r="G168" s="43"/>
      <c r="H168" s="43"/>
      <c r="I168" s="43"/>
      <c r="J168" s="43"/>
      <c r="K168" s="43"/>
      <c r="L168" s="30"/>
    </row>
  </sheetData>
  <sheetProtection algorithmName="SHA-512" hashValue="BXFLgmre5zjjzOl/+D7uD11UGLXzJnH807/xqKosCRNCOIGZ7cExPkqF2TWhxn5dPp5aCgzlMbQde7pEZsRMCg==" saltValue="motYFUNxh4ewk7I+fg1atRupZjfnqXkZMz9vCVOw1hsnnaJ2Fcc9Al5eLrTvxkAWyb/KmW59ilCip5sNLMuHOQ==" spinCount="100000" sheet="1" objects="1" scenarios="1" formatColumns="0" formatRows="0" autoFilter="0"/>
  <autoFilter ref="C125:K167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6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942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210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238.5" customHeight="1">
      <c r="B29" s="92"/>
      <c r="E29" s="216" t="s">
        <v>211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ROUND(J140,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ROUND((SUM(BE140:BE623)),  2)</f>
        <v>0</v>
      </c>
      <c r="I35" s="94">
        <v>0.21</v>
      </c>
      <c r="J35" s="84">
        <f>ROUND(((SUM(BE140:BE623))*I35),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ROUND((SUM(BF140:BF623)),  2)</f>
        <v>0</v>
      </c>
      <c r="I36" s="94">
        <v>0.12</v>
      </c>
      <c r="J36" s="84">
        <f>ROUND(((SUM(BF140:BF623))*I36),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ROUND((SUM(BG140:BG623)),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ROUND((SUM(BH140:BH623)),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ROUND((SUM(BI140:BI623)),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942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01 - Stavební úpravy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J140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212</v>
      </c>
      <c r="E99" s="108"/>
      <c r="F99" s="108"/>
      <c r="G99" s="108"/>
      <c r="H99" s="108"/>
      <c r="I99" s="108"/>
      <c r="J99" s="109">
        <f>J141</f>
        <v>0</v>
      </c>
      <c r="L99" s="106"/>
    </row>
    <row r="100" spans="2:47" s="9" customFormat="1" ht="19.899999999999999" customHeight="1">
      <c r="B100" s="110"/>
      <c r="D100" s="111" t="s">
        <v>213</v>
      </c>
      <c r="E100" s="112"/>
      <c r="F100" s="112"/>
      <c r="G100" s="112"/>
      <c r="H100" s="112"/>
      <c r="I100" s="112"/>
      <c r="J100" s="113">
        <f>J142</f>
        <v>0</v>
      </c>
      <c r="L100" s="110"/>
    </row>
    <row r="101" spans="2:47" s="9" customFormat="1" ht="19.899999999999999" customHeight="1">
      <c r="B101" s="110"/>
      <c r="D101" s="111" t="s">
        <v>214</v>
      </c>
      <c r="E101" s="112"/>
      <c r="F101" s="112"/>
      <c r="G101" s="112"/>
      <c r="H101" s="112"/>
      <c r="I101" s="112"/>
      <c r="J101" s="113">
        <f>J167</f>
        <v>0</v>
      </c>
      <c r="L101" s="110"/>
    </row>
    <row r="102" spans="2:47" s="9" customFormat="1" ht="19.899999999999999" customHeight="1">
      <c r="B102" s="110"/>
      <c r="D102" s="111" t="s">
        <v>215</v>
      </c>
      <c r="E102" s="112"/>
      <c r="F102" s="112"/>
      <c r="G102" s="112"/>
      <c r="H102" s="112"/>
      <c r="I102" s="112"/>
      <c r="J102" s="113">
        <f>J171</f>
        <v>0</v>
      </c>
      <c r="L102" s="110"/>
    </row>
    <row r="103" spans="2:47" s="9" customFormat="1" ht="19.899999999999999" customHeight="1">
      <c r="B103" s="110"/>
      <c r="D103" s="111" t="s">
        <v>216</v>
      </c>
      <c r="E103" s="112"/>
      <c r="F103" s="112"/>
      <c r="G103" s="112"/>
      <c r="H103" s="112"/>
      <c r="I103" s="112"/>
      <c r="J103" s="113">
        <f>J187</f>
        <v>0</v>
      </c>
      <c r="L103" s="110"/>
    </row>
    <row r="104" spans="2:47" s="9" customFormat="1" ht="19.899999999999999" customHeight="1">
      <c r="B104" s="110"/>
      <c r="D104" s="111" t="s">
        <v>217</v>
      </c>
      <c r="E104" s="112"/>
      <c r="F104" s="112"/>
      <c r="G104" s="112"/>
      <c r="H104" s="112"/>
      <c r="I104" s="112"/>
      <c r="J104" s="113">
        <f>J199</f>
        <v>0</v>
      </c>
      <c r="L104" s="110"/>
    </row>
    <row r="105" spans="2:47" s="9" customFormat="1" ht="19.899999999999999" customHeight="1">
      <c r="B105" s="110"/>
      <c r="D105" s="111" t="s">
        <v>218</v>
      </c>
      <c r="E105" s="112"/>
      <c r="F105" s="112"/>
      <c r="G105" s="112"/>
      <c r="H105" s="112"/>
      <c r="I105" s="112"/>
      <c r="J105" s="113">
        <f>J217</f>
        <v>0</v>
      </c>
      <c r="L105" s="110"/>
    </row>
    <row r="106" spans="2:47" s="8" customFormat="1" ht="24.95" customHeight="1">
      <c r="B106" s="106"/>
      <c r="D106" s="107" t="s">
        <v>219</v>
      </c>
      <c r="E106" s="108"/>
      <c r="F106" s="108"/>
      <c r="G106" s="108"/>
      <c r="H106" s="108"/>
      <c r="I106" s="108"/>
      <c r="J106" s="109">
        <f>J219</f>
        <v>0</v>
      </c>
      <c r="L106" s="106"/>
    </row>
    <row r="107" spans="2:47" s="9" customFormat="1" ht="19.899999999999999" customHeight="1">
      <c r="B107" s="110"/>
      <c r="D107" s="111" t="s">
        <v>220</v>
      </c>
      <c r="E107" s="112"/>
      <c r="F107" s="112"/>
      <c r="G107" s="112"/>
      <c r="H107" s="112"/>
      <c r="I107" s="112"/>
      <c r="J107" s="113">
        <f>J220</f>
        <v>0</v>
      </c>
      <c r="L107" s="110"/>
    </row>
    <row r="108" spans="2:47" s="9" customFormat="1" ht="19.899999999999999" customHeight="1">
      <c r="B108" s="110"/>
      <c r="D108" s="111" t="s">
        <v>221</v>
      </c>
      <c r="E108" s="112"/>
      <c r="F108" s="112"/>
      <c r="G108" s="112"/>
      <c r="H108" s="112"/>
      <c r="I108" s="112"/>
      <c r="J108" s="113">
        <f>J321</f>
        <v>0</v>
      </c>
      <c r="L108" s="110"/>
    </row>
    <row r="109" spans="2:47" s="9" customFormat="1" ht="19.899999999999999" customHeight="1">
      <c r="B109" s="110"/>
      <c r="D109" s="111" t="s">
        <v>222</v>
      </c>
      <c r="E109" s="112"/>
      <c r="F109" s="112"/>
      <c r="G109" s="112"/>
      <c r="H109" s="112"/>
      <c r="I109" s="112"/>
      <c r="J109" s="113">
        <f>J369</f>
        <v>0</v>
      </c>
      <c r="L109" s="110"/>
    </row>
    <row r="110" spans="2:47" s="9" customFormat="1" ht="19.899999999999999" customHeight="1">
      <c r="B110" s="110"/>
      <c r="D110" s="111" t="s">
        <v>223</v>
      </c>
      <c r="E110" s="112"/>
      <c r="F110" s="112"/>
      <c r="G110" s="112"/>
      <c r="H110" s="112"/>
      <c r="I110" s="112"/>
      <c r="J110" s="113">
        <f>J406</f>
        <v>0</v>
      </c>
      <c r="L110" s="110"/>
    </row>
    <row r="111" spans="2:47" s="9" customFormat="1" ht="19.899999999999999" customHeight="1">
      <c r="B111" s="110"/>
      <c r="D111" s="111" t="s">
        <v>225</v>
      </c>
      <c r="E111" s="112"/>
      <c r="F111" s="112"/>
      <c r="G111" s="112"/>
      <c r="H111" s="112"/>
      <c r="I111" s="112"/>
      <c r="J111" s="113">
        <f>J454</f>
        <v>0</v>
      </c>
      <c r="L111" s="110"/>
    </row>
    <row r="112" spans="2:47" s="9" customFormat="1" ht="19.899999999999999" customHeight="1">
      <c r="B112" s="110"/>
      <c r="D112" s="111" t="s">
        <v>226</v>
      </c>
      <c r="E112" s="112"/>
      <c r="F112" s="112"/>
      <c r="G112" s="112"/>
      <c r="H112" s="112"/>
      <c r="I112" s="112"/>
      <c r="J112" s="113">
        <f>J478</f>
        <v>0</v>
      </c>
      <c r="L112" s="110"/>
    </row>
    <row r="113" spans="2:12" s="9" customFormat="1" ht="19.899999999999999" customHeight="1">
      <c r="B113" s="110"/>
      <c r="D113" s="111" t="s">
        <v>227</v>
      </c>
      <c r="E113" s="112"/>
      <c r="F113" s="112"/>
      <c r="G113" s="112"/>
      <c r="H113" s="112"/>
      <c r="I113" s="112"/>
      <c r="J113" s="113">
        <f>J515</f>
        <v>0</v>
      </c>
      <c r="L113" s="110"/>
    </row>
    <row r="114" spans="2:12" s="9" customFormat="1" ht="19.899999999999999" customHeight="1">
      <c r="B114" s="110"/>
      <c r="D114" s="111" t="s">
        <v>228</v>
      </c>
      <c r="E114" s="112"/>
      <c r="F114" s="112"/>
      <c r="G114" s="112"/>
      <c r="H114" s="112"/>
      <c r="I114" s="112"/>
      <c r="J114" s="113">
        <f>J556</f>
        <v>0</v>
      </c>
      <c r="L114" s="110"/>
    </row>
    <row r="115" spans="2:12" s="9" customFormat="1" ht="19.899999999999999" customHeight="1">
      <c r="B115" s="110"/>
      <c r="D115" s="111" t="s">
        <v>229</v>
      </c>
      <c r="E115" s="112"/>
      <c r="F115" s="112"/>
      <c r="G115" s="112"/>
      <c r="H115" s="112"/>
      <c r="I115" s="112"/>
      <c r="J115" s="113">
        <f>J565</f>
        <v>0</v>
      </c>
      <c r="L115" s="110"/>
    </row>
    <row r="116" spans="2:12" s="9" customFormat="1" ht="19.899999999999999" customHeight="1">
      <c r="B116" s="110"/>
      <c r="D116" s="111" t="s">
        <v>230</v>
      </c>
      <c r="E116" s="112"/>
      <c r="F116" s="112"/>
      <c r="G116" s="112"/>
      <c r="H116" s="112"/>
      <c r="I116" s="112"/>
      <c r="J116" s="113">
        <f>J585</f>
        <v>0</v>
      </c>
      <c r="L116" s="110"/>
    </row>
    <row r="117" spans="2:12" s="9" customFormat="1" ht="19.899999999999999" customHeight="1">
      <c r="B117" s="110"/>
      <c r="D117" s="111" t="s">
        <v>231</v>
      </c>
      <c r="E117" s="112"/>
      <c r="F117" s="112"/>
      <c r="G117" s="112"/>
      <c r="H117" s="112"/>
      <c r="I117" s="112"/>
      <c r="J117" s="113">
        <f>J610</f>
        <v>0</v>
      </c>
      <c r="L117" s="110"/>
    </row>
    <row r="118" spans="2:12" s="9" customFormat="1" ht="19.899999999999999" customHeight="1">
      <c r="B118" s="110"/>
      <c r="D118" s="111" t="s">
        <v>232</v>
      </c>
      <c r="E118" s="112"/>
      <c r="F118" s="112"/>
      <c r="G118" s="112"/>
      <c r="H118" s="112"/>
      <c r="I118" s="112"/>
      <c r="J118" s="113">
        <f>J617</f>
        <v>0</v>
      </c>
      <c r="L118" s="110"/>
    </row>
    <row r="119" spans="2:12" s="1" customFormat="1" ht="21.75" customHeight="1">
      <c r="B119" s="30"/>
      <c r="L119" s="30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0"/>
    </row>
    <row r="124" spans="2:12" s="1" customFormat="1" ht="6.95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</row>
    <row r="125" spans="2:12" s="1" customFormat="1" ht="24.95" customHeight="1">
      <c r="B125" s="30"/>
      <c r="C125" s="19" t="s">
        <v>122</v>
      </c>
      <c r="L125" s="30"/>
    </row>
    <row r="126" spans="2:12" s="1" customFormat="1" ht="6.95" customHeight="1">
      <c r="B126" s="30"/>
      <c r="L126" s="30"/>
    </row>
    <row r="127" spans="2:12" s="1" customFormat="1" ht="12" customHeight="1">
      <c r="B127" s="30"/>
      <c r="C127" s="25" t="s">
        <v>16</v>
      </c>
      <c r="L127" s="30"/>
    </row>
    <row r="128" spans="2:12" s="1" customFormat="1" ht="16.5" customHeight="1">
      <c r="B128" s="30"/>
      <c r="E128" s="227" t="str">
        <f>E7</f>
        <v>ZŠ Maršovská_pavilony MVD3, S3 a U1</v>
      </c>
      <c r="F128" s="228"/>
      <c r="G128" s="228"/>
      <c r="H128" s="228"/>
      <c r="L128" s="30"/>
    </row>
    <row r="129" spans="2:65" ht="12" customHeight="1">
      <c r="B129" s="18"/>
      <c r="C129" s="25" t="s">
        <v>106</v>
      </c>
      <c r="L129" s="18"/>
    </row>
    <row r="130" spans="2:65" s="1" customFormat="1" ht="16.5" customHeight="1">
      <c r="B130" s="30"/>
      <c r="E130" s="227" t="s">
        <v>942</v>
      </c>
      <c r="F130" s="229"/>
      <c r="G130" s="229"/>
      <c r="H130" s="229"/>
      <c r="L130" s="30"/>
    </row>
    <row r="131" spans="2:65" s="1" customFormat="1" ht="12" customHeight="1">
      <c r="B131" s="30"/>
      <c r="C131" s="25" t="s">
        <v>108</v>
      </c>
      <c r="L131" s="30"/>
    </row>
    <row r="132" spans="2:65" s="1" customFormat="1" ht="16.5" customHeight="1">
      <c r="B132" s="30"/>
      <c r="E132" s="185" t="str">
        <f>E11</f>
        <v>01 - Stavební úpravy</v>
      </c>
      <c r="F132" s="229"/>
      <c r="G132" s="229"/>
      <c r="H132" s="229"/>
      <c r="L132" s="30"/>
    </row>
    <row r="133" spans="2:65" s="1" customFormat="1" ht="6.95" customHeight="1">
      <c r="B133" s="30"/>
      <c r="L133" s="30"/>
    </row>
    <row r="134" spans="2:65" s="1" customFormat="1" ht="12" customHeight="1">
      <c r="B134" s="30"/>
      <c r="C134" s="25" t="s">
        <v>20</v>
      </c>
      <c r="F134" s="23" t="str">
        <f>F14</f>
        <v>Maršovská 1575/2, 415 01 Teplice – Trnovany</v>
      </c>
      <c r="I134" s="25" t="s">
        <v>22</v>
      </c>
      <c r="J134" s="50" t="str">
        <f>IF(J14="","",J14)</f>
        <v>25. 2. 2026</v>
      </c>
      <c r="L134" s="30"/>
    </row>
    <row r="135" spans="2:65" s="1" customFormat="1" ht="6.95" customHeight="1">
      <c r="B135" s="30"/>
      <c r="L135" s="30"/>
    </row>
    <row r="136" spans="2:65" s="1" customFormat="1" ht="15.2" customHeight="1">
      <c r="B136" s="30"/>
      <c r="C136" s="25" t="s">
        <v>24</v>
      </c>
      <c r="F136" s="23" t="str">
        <f>E17</f>
        <v>Statutární město Teplice</v>
      </c>
      <c r="I136" s="25" t="s">
        <v>31</v>
      </c>
      <c r="J136" s="28" t="str">
        <f>E23</f>
        <v>RotaGroup a.s.</v>
      </c>
      <c r="L136" s="30"/>
    </row>
    <row r="137" spans="2:65" s="1" customFormat="1" ht="15.2" customHeight="1">
      <c r="B137" s="30"/>
      <c r="C137" s="25" t="s">
        <v>29</v>
      </c>
      <c r="F137" s="23" t="str">
        <f>IF(E20="","",E20)</f>
        <v>Vyplň údaj</v>
      </c>
      <c r="I137" s="25" t="s">
        <v>34</v>
      </c>
      <c r="J137" s="28" t="str">
        <f>E26</f>
        <v>RotaGroup a.s.</v>
      </c>
      <c r="L137" s="30"/>
    </row>
    <row r="138" spans="2:65" s="1" customFormat="1" ht="10.35" customHeight="1">
      <c r="B138" s="30"/>
      <c r="L138" s="30"/>
    </row>
    <row r="139" spans="2:65" s="10" customFormat="1" ht="29.25" customHeight="1">
      <c r="B139" s="114"/>
      <c r="C139" s="115" t="s">
        <v>123</v>
      </c>
      <c r="D139" s="116" t="s">
        <v>64</v>
      </c>
      <c r="E139" s="116" t="s">
        <v>60</v>
      </c>
      <c r="F139" s="116" t="s">
        <v>61</v>
      </c>
      <c r="G139" s="116" t="s">
        <v>124</v>
      </c>
      <c r="H139" s="116" t="s">
        <v>125</v>
      </c>
      <c r="I139" s="116" t="s">
        <v>126</v>
      </c>
      <c r="J139" s="117" t="s">
        <v>113</v>
      </c>
      <c r="K139" s="118" t="s">
        <v>127</v>
      </c>
      <c r="L139" s="114"/>
      <c r="M139" s="57" t="s">
        <v>1</v>
      </c>
      <c r="N139" s="58" t="s">
        <v>43</v>
      </c>
      <c r="O139" s="58" t="s">
        <v>128</v>
      </c>
      <c r="P139" s="58" t="s">
        <v>129</v>
      </c>
      <c r="Q139" s="58" t="s">
        <v>130</v>
      </c>
      <c r="R139" s="58" t="s">
        <v>131</v>
      </c>
      <c r="S139" s="58" t="s">
        <v>132</v>
      </c>
      <c r="T139" s="59" t="s">
        <v>133</v>
      </c>
    </row>
    <row r="140" spans="2:65" s="1" customFormat="1" ht="22.9" customHeight="1">
      <c r="B140" s="30"/>
      <c r="C140" s="62" t="s">
        <v>134</v>
      </c>
      <c r="J140" s="119">
        <f>BK140</f>
        <v>0</v>
      </c>
      <c r="L140" s="30"/>
      <c r="M140" s="60"/>
      <c r="N140" s="51"/>
      <c r="O140" s="51"/>
      <c r="P140" s="120">
        <f>P141+P219</f>
        <v>0</v>
      </c>
      <c r="Q140" s="51"/>
      <c r="R140" s="120">
        <f>R141+R219</f>
        <v>44.314623310000002</v>
      </c>
      <c r="S140" s="51"/>
      <c r="T140" s="121">
        <f>T141+T219</f>
        <v>20.142030600000002</v>
      </c>
      <c r="AT140" s="15" t="s">
        <v>78</v>
      </c>
      <c r="AU140" s="15" t="s">
        <v>115</v>
      </c>
      <c r="BK140" s="122">
        <f>BK141+BK219</f>
        <v>0</v>
      </c>
    </row>
    <row r="141" spans="2:65" s="11" customFormat="1" ht="25.9" customHeight="1">
      <c r="B141" s="123"/>
      <c r="D141" s="124" t="s">
        <v>78</v>
      </c>
      <c r="E141" s="125" t="s">
        <v>233</v>
      </c>
      <c r="F141" s="125" t="s">
        <v>234</v>
      </c>
      <c r="I141" s="126"/>
      <c r="J141" s="127">
        <f>BK141</f>
        <v>0</v>
      </c>
      <c r="L141" s="123"/>
      <c r="M141" s="128"/>
      <c r="P141" s="129">
        <f>P142+P167+P171+P187+P199+P217</f>
        <v>0</v>
      </c>
      <c r="R141" s="129">
        <f>R142+R167+R171+R187+R199+R217</f>
        <v>28.604966400000002</v>
      </c>
      <c r="T141" s="130">
        <f>T142+T167+T171+T187+T199+T217</f>
        <v>0.60012410000000005</v>
      </c>
      <c r="AR141" s="124" t="s">
        <v>86</v>
      </c>
      <c r="AT141" s="131" t="s">
        <v>78</v>
      </c>
      <c r="AU141" s="131" t="s">
        <v>79</v>
      </c>
      <c r="AY141" s="124" t="s">
        <v>138</v>
      </c>
      <c r="BK141" s="132">
        <f>BK142+BK167+BK171+BK187+BK199+BK217</f>
        <v>0</v>
      </c>
    </row>
    <row r="142" spans="2:65" s="11" customFormat="1" ht="22.9" customHeight="1">
      <c r="B142" s="123"/>
      <c r="D142" s="124" t="s">
        <v>78</v>
      </c>
      <c r="E142" s="133" t="s">
        <v>86</v>
      </c>
      <c r="F142" s="133" t="s">
        <v>235</v>
      </c>
      <c r="I142" s="126"/>
      <c r="J142" s="134">
        <f>BK142</f>
        <v>0</v>
      </c>
      <c r="L142" s="123"/>
      <c r="M142" s="128"/>
      <c r="P142" s="129">
        <f>SUM(P143:P166)</f>
        <v>0</v>
      </c>
      <c r="R142" s="129">
        <f>SUM(R143:R166)</f>
        <v>0.93865500000000002</v>
      </c>
      <c r="T142" s="130">
        <f>SUM(T143:T166)</f>
        <v>0</v>
      </c>
      <c r="AR142" s="124" t="s">
        <v>86</v>
      </c>
      <c r="AT142" s="131" t="s">
        <v>78</v>
      </c>
      <c r="AU142" s="131" t="s">
        <v>86</v>
      </c>
      <c r="AY142" s="124" t="s">
        <v>138</v>
      </c>
      <c r="BK142" s="132">
        <f>SUM(BK143:BK166)</f>
        <v>0</v>
      </c>
    </row>
    <row r="143" spans="2:65" s="1" customFormat="1" ht="24.2" customHeight="1">
      <c r="B143" s="30"/>
      <c r="C143" s="135" t="s">
        <v>86</v>
      </c>
      <c r="D143" s="135" t="s">
        <v>141</v>
      </c>
      <c r="E143" s="136" t="s">
        <v>236</v>
      </c>
      <c r="F143" s="137" t="s">
        <v>237</v>
      </c>
      <c r="G143" s="138" t="s">
        <v>238</v>
      </c>
      <c r="H143" s="139">
        <v>85</v>
      </c>
      <c r="I143" s="140"/>
      <c r="J143" s="141">
        <f>ROUND(I143*H143,2)</f>
        <v>0</v>
      </c>
      <c r="K143" s="142"/>
      <c r="L143" s="30"/>
      <c r="M143" s="143" t="s">
        <v>1</v>
      </c>
      <c r="N143" s="144" t="s">
        <v>44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149</v>
      </c>
      <c r="AT143" s="147" t="s">
        <v>141</v>
      </c>
      <c r="AU143" s="147" t="s">
        <v>88</v>
      </c>
      <c r="AY143" s="15" t="s">
        <v>138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5" t="s">
        <v>86</v>
      </c>
      <c r="BK143" s="148">
        <f>ROUND(I143*H143,2)</f>
        <v>0</v>
      </c>
      <c r="BL143" s="15" t="s">
        <v>149</v>
      </c>
      <c r="BM143" s="147" t="s">
        <v>943</v>
      </c>
    </row>
    <row r="144" spans="2:65" s="12" customFormat="1" ht="11.25">
      <c r="B144" s="149"/>
      <c r="D144" s="150" t="s">
        <v>147</v>
      </c>
      <c r="E144" s="151" t="s">
        <v>1</v>
      </c>
      <c r="F144" s="152" t="s">
        <v>660</v>
      </c>
      <c r="H144" s="153">
        <v>85</v>
      </c>
      <c r="I144" s="154"/>
      <c r="L144" s="149"/>
      <c r="M144" s="155"/>
      <c r="T144" s="156"/>
      <c r="AT144" s="151" t="s">
        <v>147</v>
      </c>
      <c r="AU144" s="151" t="s">
        <v>88</v>
      </c>
      <c r="AV144" s="12" t="s">
        <v>88</v>
      </c>
      <c r="AW144" s="12" t="s">
        <v>33</v>
      </c>
      <c r="AX144" s="12" t="s">
        <v>79</v>
      </c>
      <c r="AY144" s="151" t="s">
        <v>138</v>
      </c>
    </row>
    <row r="145" spans="2:65" s="13" customFormat="1" ht="11.25">
      <c r="B145" s="157"/>
      <c r="D145" s="150" t="s">
        <v>147</v>
      </c>
      <c r="E145" s="158" t="s">
        <v>1</v>
      </c>
      <c r="F145" s="159" t="s">
        <v>148</v>
      </c>
      <c r="H145" s="160">
        <v>85</v>
      </c>
      <c r="I145" s="161"/>
      <c r="L145" s="157"/>
      <c r="M145" s="162"/>
      <c r="T145" s="163"/>
      <c r="AT145" s="158" t="s">
        <v>147</v>
      </c>
      <c r="AU145" s="158" t="s">
        <v>88</v>
      </c>
      <c r="AV145" s="13" t="s">
        <v>149</v>
      </c>
      <c r="AW145" s="13" t="s">
        <v>33</v>
      </c>
      <c r="AX145" s="13" t="s">
        <v>86</v>
      </c>
      <c r="AY145" s="158" t="s">
        <v>138</v>
      </c>
    </row>
    <row r="146" spans="2:65" s="1" customFormat="1" ht="16.5" customHeight="1">
      <c r="B146" s="30"/>
      <c r="C146" s="170" t="s">
        <v>88</v>
      </c>
      <c r="D146" s="170" t="s">
        <v>241</v>
      </c>
      <c r="E146" s="171" t="s">
        <v>242</v>
      </c>
      <c r="F146" s="172" t="s">
        <v>243</v>
      </c>
      <c r="G146" s="173" t="s">
        <v>244</v>
      </c>
      <c r="H146" s="174">
        <v>2.8050000000000002</v>
      </c>
      <c r="I146" s="175"/>
      <c r="J146" s="176">
        <f>ROUND(I146*H146,2)</f>
        <v>0</v>
      </c>
      <c r="K146" s="177"/>
      <c r="L146" s="178"/>
      <c r="M146" s="179" t="s">
        <v>1</v>
      </c>
      <c r="N146" s="180" t="s">
        <v>44</v>
      </c>
      <c r="P146" s="145">
        <f>O146*H146</f>
        <v>0</v>
      </c>
      <c r="Q146" s="145">
        <v>1E-3</v>
      </c>
      <c r="R146" s="145">
        <f>Q146*H146</f>
        <v>2.8050000000000002E-3</v>
      </c>
      <c r="S146" s="145">
        <v>0</v>
      </c>
      <c r="T146" s="146">
        <f>S146*H146</f>
        <v>0</v>
      </c>
      <c r="AR146" s="147" t="s">
        <v>175</v>
      </c>
      <c r="AT146" s="147" t="s">
        <v>241</v>
      </c>
      <c r="AU146" s="147" t="s">
        <v>88</v>
      </c>
      <c r="AY146" s="15" t="s">
        <v>138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5" t="s">
        <v>86</v>
      </c>
      <c r="BK146" s="148">
        <f>ROUND(I146*H146,2)</f>
        <v>0</v>
      </c>
      <c r="BL146" s="15" t="s">
        <v>149</v>
      </c>
      <c r="BM146" s="147" t="s">
        <v>944</v>
      </c>
    </row>
    <row r="147" spans="2:65" s="12" customFormat="1" ht="11.25">
      <c r="B147" s="149"/>
      <c r="D147" s="150" t="s">
        <v>147</v>
      </c>
      <c r="E147" s="151" t="s">
        <v>1</v>
      </c>
      <c r="F147" s="152" t="s">
        <v>945</v>
      </c>
      <c r="H147" s="153">
        <v>2.8050000000000002</v>
      </c>
      <c r="I147" s="154"/>
      <c r="L147" s="149"/>
      <c r="M147" s="155"/>
      <c r="T147" s="156"/>
      <c r="AT147" s="151" t="s">
        <v>147</v>
      </c>
      <c r="AU147" s="151" t="s">
        <v>88</v>
      </c>
      <c r="AV147" s="12" t="s">
        <v>88</v>
      </c>
      <c r="AW147" s="12" t="s">
        <v>33</v>
      </c>
      <c r="AX147" s="12" t="s">
        <v>79</v>
      </c>
      <c r="AY147" s="151" t="s">
        <v>138</v>
      </c>
    </row>
    <row r="148" spans="2:65" s="13" customFormat="1" ht="11.25">
      <c r="B148" s="157"/>
      <c r="D148" s="150" t="s">
        <v>147</v>
      </c>
      <c r="E148" s="158" t="s">
        <v>1</v>
      </c>
      <c r="F148" s="159" t="s">
        <v>148</v>
      </c>
      <c r="H148" s="160">
        <v>2.8050000000000002</v>
      </c>
      <c r="I148" s="161"/>
      <c r="L148" s="157"/>
      <c r="M148" s="162"/>
      <c r="T148" s="163"/>
      <c r="AT148" s="158" t="s">
        <v>147</v>
      </c>
      <c r="AU148" s="158" t="s">
        <v>88</v>
      </c>
      <c r="AV148" s="13" t="s">
        <v>149</v>
      </c>
      <c r="AW148" s="13" t="s">
        <v>33</v>
      </c>
      <c r="AX148" s="13" t="s">
        <v>86</v>
      </c>
      <c r="AY148" s="158" t="s">
        <v>138</v>
      </c>
    </row>
    <row r="149" spans="2:65" s="1" customFormat="1" ht="24.2" customHeight="1">
      <c r="B149" s="30"/>
      <c r="C149" s="135" t="s">
        <v>155</v>
      </c>
      <c r="D149" s="135" t="s">
        <v>141</v>
      </c>
      <c r="E149" s="136" t="s">
        <v>247</v>
      </c>
      <c r="F149" s="137" t="s">
        <v>248</v>
      </c>
      <c r="G149" s="138" t="s">
        <v>238</v>
      </c>
      <c r="H149" s="139">
        <v>85</v>
      </c>
      <c r="I149" s="140"/>
      <c r="J149" s="141">
        <f>ROUND(I149*H149,2)</f>
        <v>0</v>
      </c>
      <c r="K149" s="142"/>
      <c r="L149" s="30"/>
      <c r="M149" s="143" t="s">
        <v>1</v>
      </c>
      <c r="N149" s="144" t="s">
        <v>44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149</v>
      </c>
      <c r="AT149" s="147" t="s">
        <v>141</v>
      </c>
      <c r="AU149" s="147" t="s">
        <v>88</v>
      </c>
      <c r="AY149" s="15" t="s">
        <v>138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5" t="s">
        <v>86</v>
      </c>
      <c r="BK149" s="148">
        <f>ROUND(I149*H149,2)</f>
        <v>0</v>
      </c>
      <c r="BL149" s="15" t="s">
        <v>149</v>
      </c>
      <c r="BM149" s="147" t="s">
        <v>946</v>
      </c>
    </row>
    <row r="150" spans="2:65" s="12" customFormat="1" ht="11.25">
      <c r="B150" s="149"/>
      <c r="D150" s="150" t="s">
        <v>147</v>
      </c>
      <c r="E150" s="151" t="s">
        <v>1</v>
      </c>
      <c r="F150" s="152" t="s">
        <v>660</v>
      </c>
      <c r="H150" s="153">
        <v>85</v>
      </c>
      <c r="I150" s="154"/>
      <c r="L150" s="149"/>
      <c r="M150" s="155"/>
      <c r="T150" s="156"/>
      <c r="AT150" s="151" t="s">
        <v>147</v>
      </c>
      <c r="AU150" s="151" t="s">
        <v>88</v>
      </c>
      <c r="AV150" s="12" t="s">
        <v>88</v>
      </c>
      <c r="AW150" s="12" t="s">
        <v>33</v>
      </c>
      <c r="AX150" s="12" t="s">
        <v>79</v>
      </c>
      <c r="AY150" s="151" t="s">
        <v>138</v>
      </c>
    </row>
    <row r="151" spans="2:65" s="13" customFormat="1" ht="11.25">
      <c r="B151" s="157"/>
      <c r="D151" s="150" t="s">
        <v>147</v>
      </c>
      <c r="E151" s="158" t="s">
        <v>1</v>
      </c>
      <c r="F151" s="159" t="s">
        <v>148</v>
      </c>
      <c r="H151" s="160">
        <v>85</v>
      </c>
      <c r="I151" s="161"/>
      <c r="L151" s="157"/>
      <c r="M151" s="162"/>
      <c r="T151" s="163"/>
      <c r="AT151" s="158" t="s">
        <v>147</v>
      </c>
      <c r="AU151" s="158" t="s">
        <v>88</v>
      </c>
      <c r="AV151" s="13" t="s">
        <v>149</v>
      </c>
      <c r="AW151" s="13" t="s">
        <v>33</v>
      </c>
      <c r="AX151" s="13" t="s">
        <v>86</v>
      </c>
      <c r="AY151" s="158" t="s">
        <v>138</v>
      </c>
    </row>
    <row r="152" spans="2:65" s="1" customFormat="1" ht="16.5" customHeight="1">
      <c r="B152" s="30"/>
      <c r="C152" s="170" t="s">
        <v>149</v>
      </c>
      <c r="D152" s="170" t="s">
        <v>241</v>
      </c>
      <c r="E152" s="171" t="s">
        <v>250</v>
      </c>
      <c r="F152" s="172" t="s">
        <v>251</v>
      </c>
      <c r="G152" s="173" t="s">
        <v>252</v>
      </c>
      <c r="H152" s="174">
        <v>4.25</v>
      </c>
      <c r="I152" s="175"/>
      <c r="J152" s="176">
        <f>ROUND(I152*H152,2)</f>
        <v>0</v>
      </c>
      <c r="K152" s="177"/>
      <c r="L152" s="178"/>
      <c r="M152" s="179" t="s">
        <v>1</v>
      </c>
      <c r="N152" s="180" t="s">
        <v>44</v>
      </c>
      <c r="P152" s="145">
        <f>O152*H152</f>
        <v>0</v>
      </c>
      <c r="Q152" s="145">
        <v>0.22</v>
      </c>
      <c r="R152" s="145">
        <f>Q152*H152</f>
        <v>0.93500000000000005</v>
      </c>
      <c r="S152" s="145">
        <v>0</v>
      </c>
      <c r="T152" s="146">
        <f>S152*H152</f>
        <v>0</v>
      </c>
      <c r="AR152" s="147" t="s">
        <v>175</v>
      </c>
      <c r="AT152" s="147" t="s">
        <v>241</v>
      </c>
      <c r="AU152" s="147" t="s">
        <v>88</v>
      </c>
      <c r="AY152" s="15" t="s">
        <v>138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86</v>
      </c>
      <c r="BK152" s="148">
        <f>ROUND(I152*H152,2)</f>
        <v>0</v>
      </c>
      <c r="BL152" s="15" t="s">
        <v>149</v>
      </c>
      <c r="BM152" s="147" t="s">
        <v>947</v>
      </c>
    </row>
    <row r="153" spans="2:65" s="12" customFormat="1" ht="11.25">
      <c r="B153" s="149"/>
      <c r="D153" s="150" t="s">
        <v>147</v>
      </c>
      <c r="E153" s="151" t="s">
        <v>1</v>
      </c>
      <c r="F153" s="152" t="s">
        <v>948</v>
      </c>
      <c r="H153" s="153">
        <v>4.25</v>
      </c>
      <c r="I153" s="154"/>
      <c r="L153" s="149"/>
      <c r="M153" s="155"/>
      <c r="T153" s="156"/>
      <c r="AT153" s="151" t="s">
        <v>147</v>
      </c>
      <c r="AU153" s="151" t="s">
        <v>88</v>
      </c>
      <c r="AV153" s="12" t="s">
        <v>88</v>
      </c>
      <c r="AW153" s="12" t="s">
        <v>33</v>
      </c>
      <c r="AX153" s="12" t="s">
        <v>79</v>
      </c>
      <c r="AY153" s="151" t="s">
        <v>138</v>
      </c>
    </row>
    <row r="154" spans="2:65" s="13" customFormat="1" ht="11.25">
      <c r="B154" s="157"/>
      <c r="D154" s="150" t="s">
        <v>147</v>
      </c>
      <c r="E154" s="158" t="s">
        <v>1</v>
      </c>
      <c r="F154" s="159" t="s">
        <v>148</v>
      </c>
      <c r="H154" s="160">
        <v>4.25</v>
      </c>
      <c r="I154" s="161"/>
      <c r="L154" s="157"/>
      <c r="M154" s="162"/>
      <c r="T154" s="163"/>
      <c r="AT154" s="158" t="s">
        <v>147</v>
      </c>
      <c r="AU154" s="158" t="s">
        <v>88</v>
      </c>
      <c r="AV154" s="13" t="s">
        <v>149</v>
      </c>
      <c r="AW154" s="13" t="s">
        <v>33</v>
      </c>
      <c r="AX154" s="13" t="s">
        <v>86</v>
      </c>
      <c r="AY154" s="158" t="s">
        <v>138</v>
      </c>
    </row>
    <row r="155" spans="2:65" s="1" customFormat="1" ht="21.75" customHeight="1">
      <c r="B155" s="30"/>
      <c r="C155" s="135" t="s">
        <v>137</v>
      </c>
      <c r="D155" s="135" t="s">
        <v>141</v>
      </c>
      <c r="E155" s="136" t="s">
        <v>255</v>
      </c>
      <c r="F155" s="137" t="s">
        <v>256</v>
      </c>
      <c r="G155" s="138" t="s">
        <v>252</v>
      </c>
      <c r="H155" s="139">
        <v>8.5000000000000006E-2</v>
      </c>
      <c r="I155" s="140"/>
      <c r="J155" s="141">
        <f>ROUND(I155*H155,2)</f>
        <v>0</v>
      </c>
      <c r="K155" s="142"/>
      <c r="L155" s="30"/>
      <c r="M155" s="143" t="s">
        <v>1</v>
      </c>
      <c r="N155" s="144" t="s">
        <v>44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149</v>
      </c>
      <c r="AT155" s="147" t="s">
        <v>141</v>
      </c>
      <c r="AU155" s="147" t="s">
        <v>88</v>
      </c>
      <c r="AY155" s="15" t="s">
        <v>138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86</v>
      </c>
      <c r="BK155" s="148">
        <f>ROUND(I155*H155,2)</f>
        <v>0</v>
      </c>
      <c r="BL155" s="15" t="s">
        <v>149</v>
      </c>
      <c r="BM155" s="147" t="s">
        <v>949</v>
      </c>
    </row>
    <row r="156" spans="2:65" s="12" customFormat="1" ht="11.25">
      <c r="B156" s="149"/>
      <c r="D156" s="150" t="s">
        <v>147</v>
      </c>
      <c r="E156" s="151" t="s">
        <v>1</v>
      </c>
      <c r="F156" s="152" t="s">
        <v>950</v>
      </c>
      <c r="H156" s="153">
        <v>8.5000000000000006E-2</v>
      </c>
      <c r="I156" s="154"/>
      <c r="L156" s="149"/>
      <c r="M156" s="155"/>
      <c r="T156" s="156"/>
      <c r="AT156" s="151" t="s">
        <v>147</v>
      </c>
      <c r="AU156" s="151" t="s">
        <v>88</v>
      </c>
      <c r="AV156" s="12" t="s">
        <v>88</v>
      </c>
      <c r="AW156" s="12" t="s">
        <v>33</v>
      </c>
      <c r="AX156" s="12" t="s">
        <v>79</v>
      </c>
      <c r="AY156" s="151" t="s">
        <v>138</v>
      </c>
    </row>
    <row r="157" spans="2:65" s="13" customFormat="1" ht="11.25">
      <c r="B157" s="157"/>
      <c r="D157" s="150" t="s">
        <v>147</v>
      </c>
      <c r="E157" s="158" t="s">
        <v>1</v>
      </c>
      <c r="F157" s="159" t="s">
        <v>148</v>
      </c>
      <c r="H157" s="160">
        <v>8.5000000000000006E-2</v>
      </c>
      <c r="I157" s="161"/>
      <c r="L157" s="157"/>
      <c r="M157" s="162"/>
      <c r="T157" s="163"/>
      <c r="AT157" s="158" t="s">
        <v>147</v>
      </c>
      <c r="AU157" s="158" t="s">
        <v>88</v>
      </c>
      <c r="AV157" s="13" t="s">
        <v>149</v>
      </c>
      <c r="AW157" s="13" t="s">
        <v>33</v>
      </c>
      <c r="AX157" s="13" t="s">
        <v>86</v>
      </c>
      <c r="AY157" s="158" t="s">
        <v>138</v>
      </c>
    </row>
    <row r="158" spans="2:65" s="1" customFormat="1" ht="16.5" customHeight="1">
      <c r="B158" s="30"/>
      <c r="C158" s="170" t="s">
        <v>165</v>
      </c>
      <c r="D158" s="170" t="s">
        <v>241</v>
      </c>
      <c r="E158" s="171" t="s">
        <v>259</v>
      </c>
      <c r="F158" s="172" t="s">
        <v>260</v>
      </c>
      <c r="G158" s="173" t="s">
        <v>244</v>
      </c>
      <c r="H158" s="174">
        <v>0.85</v>
      </c>
      <c r="I158" s="175"/>
      <c r="J158" s="176">
        <f>ROUND(I158*H158,2)</f>
        <v>0</v>
      </c>
      <c r="K158" s="177"/>
      <c r="L158" s="178"/>
      <c r="M158" s="179" t="s">
        <v>1</v>
      </c>
      <c r="N158" s="180" t="s">
        <v>44</v>
      </c>
      <c r="P158" s="145">
        <f>O158*H158</f>
        <v>0</v>
      </c>
      <c r="Q158" s="145">
        <v>1E-3</v>
      </c>
      <c r="R158" s="145">
        <f>Q158*H158</f>
        <v>8.4999999999999995E-4</v>
      </c>
      <c r="S158" s="145">
        <v>0</v>
      </c>
      <c r="T158" s="146">
        <f>S158*H158</f>
        <v>0</v>
      </c>
      <c r="AR158" s="147" t="s">
        <v>175</v>
      </c>
      <c r="AT158" s="147" t="s">
        <v>241</v>
      </c>
      <c r="AU158" s="147" t="s">
        <v>88</v>
      </c>
      <c r="AY158" s="15" t="s">
        <v>138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86</v>
      </c>
      <c r="BK158" s="148">
        <f>ROUND(I158*H158,2)</f>
        <v>0</v>
      </c>
      <c r="BL158" s="15" t="s">
        <v>149</v>
      </c>
      <c r="BM158" s="147" t="s">
        <v>951</v>
      </c>
    </row>
    <row r="159" spans="2:65" s="12" customFormat="1" ht="11.25">
      <c r="B159" s="149"/>
      <c r="D159" s="150" t="s">
        <v>147</v>
      </c>
      <c r="E159" s="151" t="s">
        <v>1</v>
      </c>
      <c r="F159" s="152" t="s">
        <v>952</v>
      </c>
      <c r="H159" s="153">
        <v>0.85</v>
      </c>
      <c r="I159" s="154"/>
      <c r="L159" s="149"/>
      <c r="M159" s="155"/>
      <c r="T159" s="156"/>
      <c r="AT159" s="151" t="s">
        <v>147</v>
      </c>
      <c r="AU159" s="151" t="s">
        <v>88</v>
      </c>
      <c r="AV159" s="12" t="s">
        <v>88</v>
      </c>
      <c r="AW159" s="12" t="s">
        <v>33</v>
      </c>
      <c r="AX159" s="12" t="s">
        <v>79</v>
      </c>
      <c r="AY159" s="151" t="s">
        <v>138</v>
      </c>
    </row>
    <row r="160" spans="2:65" s="13" customFormat="1" ht="11.25">
      <c r="B160" s="157"/>
      <c r="D160" s="150" t="s">
        <v>147</v>
      </c>
      <c r="E160" s="158" t="s">
        <v>1</v>
      </c>
      <c r="F160" s="159" t="s">
        <v>148</v>
      </c>
      <c r="H160" s="160">
        <v>0.85</v>
      </c>
      <c r="I160" s="161"/>
      <c r="L160" s="157"/>
      <c r="M160" s="162"/>
      <c r="T160" s="163"/>
      <c r="AT160" s="158" t="s">
        <v>147</v>
      </c>
      <c r="AU160" s="158" t="s">
        <v>88</v>
      </c>
      <c r="AV160" s="13" t="s">
        <v>149</v>
      </c>
      <c r="AW160" s="13" t="s">
        <v>33</v>
      </c>
      <c r="AX160" s="13" t="s">
        <v>86</v>
      </c>
      <c r="AY160" s="158" t="s">
        <v>138</v>
      </c>
    </row>
    <row r="161" spans="2:65" s="1" customFormat="1" ht="21.75" customHeight="1">
      <c r="B161" s="30"/>
      <c r="C161" s="135" t="s">
        <v>169</v>
      </c>
      <c r="D161" s="135" t="s">
        <v>141</v>
      </c>
      <c r="E161" s="136" t="s">
        <v>263</v>
      </c>
      <c r="F161" s="137" t="s">
        <v>264</v>
      </c>
      <c r="G161" s="138" t="s">
        <v>238</v>
      </c>
      <c r="H161" s="139">
        <v>85</v>
      </c>
      <c r="I161" s="140"/>
      <c r="J161" s="141">
        <f>ROUND(I161*H161,2)</f>
        <v>0</v>
      </c>
      <c r="K161" s="142"/>
      <c r="L161" s="30"/>
      <c r="M161" s="143" t="s">
        <v>1</v>
      </c>
      <c r="N161" s="144" t="s">
        <v>44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149</v>
      </c>
      <c r="AT161" s="147" t="s">
        <v>141</v>
      </c>
      <c r="AU161" s="147" t="s">
        <v>88</v>
      </c>
      <c r="AY161" s="15" t="s">
        <v>138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5" t="s">
        <v>86</v>
      </c>
      <c r="BK161" s="148">
        <f>ROUND(I161*H161,2)</f>
        <v>0</v>
      </c>
      <c r="BL161" s="15" t="s">
        <v>149</v>
      </c>
      <c r="BM161" s="147" t="s">
        <v>953</v>
      </c>
    </row>
    <row r="162" spans="2:65" s="12" customFormat="1" ht="11.25">
      <c r="B162" s="149"/>
      <c r="D162" s="150" t="s">
        <v>147</v>
      </c>
      <c r="E162" s="151" t="s">
        <v>1</v>
      </c>
      <c r="F162" s="152" t="s">
        <v>660</v>
      </c>
      <c r="H162" s="153">
        <v>85</v>
      </c>
      <c r="I162" s="154"/>
      <c r="L162" s="149"/>
      <c r="M162" s="155"/>
      <c r="T162" s="156"/>
      <c r="AT162" s="151" t="s">
        <v>147</v>
      </c>
      <c r="AU162" s="151" t="s">
        <v>88</v>
      </c>
      <c r="AV162" s="12" t="s">
        <v>88</v>
      </c>
      <c r="AW162" s="12" t="s">
        <v>33</v>
      </c>
      <c r="AX162" s="12" t="s">
        <v>79</v>
      </c>
      <c r="AY162" s="151" t="s">
        <v>138</v>
      </c>
    </row>
    <row r="163" spans="2:65" s="13" customFormat="1" ht="11.25">
      <c r="B163" s="157"/>
      <c r="D163" s="150" t="s">
        <v>147</v>
      </c>
      <c r="E163" s="158" t="s">
        <v>1</v>
      </c>
      <c r="F163" s="159" t="s">
        <v>148</v>
      </c>
      <c r="H163" s="160">
        <v>85</v>
      </c>
      <c r="I163" s="161"/>
      <c r="L163" s="157"/>
      <c r="M163" s="162"/>
      <c r="T163" s="163"/>
      <c r="AT163" s="158" t="s">
        <v>147</v>
      </c>
      <c r="AU163" s="158" t="s">
        <v>88</v>
      </c>
      <c r="AV163" s="13" t="s">
        <v>149</v>
      </c>
      <c r="AW163" s="13" t="s">
        <v>33</v>
      </c>
      <c r="AX163" s="13" t="s">
        <v>86</v>
      </c>
      <c r="AY163" s="158" t="s">
        <v>138</v>
      </c>
    </row>
    <row r="164" spans="2:65" s="1" customFormat="1" ht="16.5" customHeight="1">
      <c r="B164" s="30"/>
      <c r="C164" s="135" t="s">
        <v>175</v>
      </c>
      <c r="D164" s="135" t="s">
        <v>141</v>
      </c>
      <c r="E164" s="136" t="s">
        <v>266</v>
      </c>
      <c r="F164" s="137" t="s">
        <v>267</v>
      </c>
      <c r="G164" s="138" t="s">
        <v>252</v>
      </c>
      <c r="H164" s="139">
        <v>1.7</v>
      </c>
      <c r="I164" s="140"/>
      <c r="J164" s="141">
        <f>ROUND(I164*H164,2)</f>
        <v>0</v>
      </c>
      <c r="K164" s="142"/>
      <c r="L164" s="30"/>
      <c r="M164" s="143" t="s">
        <v>1</v>
      </c>
      <c r="N164" s="144" t="s">
        <v>44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149</v>
      </c>
      <c r="AT164" s="147" t="s">
        <v>141</v>
      </c>
      <c r="AU164" s="147" t="s">
        <v>88</v>
      </c>
      <c r="AY164" s="15" t="s">
        <v>138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86</v>
      </c>
      <c r="BK164" s="148">
        <f>ROUND(I164*H164,2)</f>
        <v>0</v>
      </c>
      <c r="BL164" s="15" t="s">
        <v>149</v>
      </c>
      <c r="BM164" s="147" t="s">
        <v>954</v>
      </c>
    </row>
    <row r="165" spans="2:65" s="12" customFormat="1" ht="11.25">
      <c r="B165" s="149"/>
      <c r="D165" s="150" t="s">
        <v>147</v>
      </c>
      <c r="E165" s="151" t="s">
        <v>1</v>
      </c>
      <c r="F165" s="152" t="s">
        <v>955</v>
      </c>
      <c r="H165" s="153">
        <v>1.7</v>
      </c>
      <c r="I165" s="154"/>
      <c r="L165" s="149"/>
      <c r="M165" s="155"/>
      <c r="T165" s="156"/>
      <c r="AT165" s="151" t="s">
        <v>147</v>
      </c>
      <c r="AU165" s="151" t="s">
        <v>88</v>
      </c>
      <c r="AV165" s="12" t="s">
        <v>88</v>
      </c>
      <c r="AW165" s="12" t="s">
        <v>33</v>
      </c>
      <c r="AX165" s="12" t="s">
        <v>79</v>
      </c>
      <c r="AY165" s="151" t="s">
        <v>138</v>
      </c>
    </row>
    <row r="166" spans="2:65" s="13" customFormat="1" ht="11.25">
      <c r="B166" s="157"/>
      <c r="D166" s="150" t="s">
        <v>147</v>
      </c>
      <c r="E166" s="158" t="s">
        <v>1</v>
      </c>
      <c r="F166" s="159" t="s">
        <v>148</v>
      </c>
      <c r="H166" s="160">
        <v>1.7</v>
      </c>
      <c r="I166" s="161"/>
      <c r="L166" s="157"/>
      <c r="M166" s="162"/>
      <c r="T166" s="163"/>
      <c r="AT166" s="158" t="s">
        <v>147</v>
      </c>
      <c r="AU166" s="158" t="s">
        <v>88</v>
      </c>
      <c r="AV166" s="13" t="s">
        <v>149</v>
      </c>
      <c r="AW166" s="13" t="s">
        <v>33</v>
      </c>
      <c r="AX166" s="13" t="s">
        <v>86</v>
      </c>
      <c r="AY166" s="158" t="s">
        <v>138</v>
      </c>
    </row>
    <row r="167" spans="2:65" s="11" customFormat="1" ht="22.9" customHeight="1">
      <c r="B167" s="123"/>
      <c r="D167" s="124" t="s">
        <v>78</v>
      </c>
      <c r="E167" s="133" t="s">
        <v>155</v>
      </c>
      <c r="F167" s="133" t="s">
        <v>270</v>
      </c>
      <c r="I167" s="126"/>
      <c r="J167" s="134">
        <f>BK167</f>
        <v>0</v>
      </c>
      <c r="L167" s="123"/>
      <c r="M167" s="128"/>
      <c r="P167" s="129">
        <f>SUM(P168:P170)</f>
        <v>0</v>
      </c>
      <c r="R167" s="129">
        <f>SUM(R168:R170)</f>
        <v>0.16516</v>
      </c>
      <c r="T167" s="130">
        <f>SUM(T168:T170)</f>
        <v>0</v>
      </c>
      <c r="AR167" s="124" t="s">
        <v>86</v>
      </c>
      <c r="AT167" s="131" t="s">
        <v>78</v>
      </c>
      <c r="AU167" s="131" t="s">
        <v>86</v>
      </c>
      <c r="AY167" s="124" t="s">
        <v>138</v>
      </c>
      <c r="BK167" s="132">
        <f>SUM(BK168:BK170)</f>
        <v>0</v>
      </c>
    </row>
    <row r="168" spans="2:65" s="1" customFormat="1" ht="24.2" customHeight="1">
      <c r="B168" s="30"/>
      <c r="C168" s="135" t="s">
        <v>178</v>
      </c>
      <c r="D168" s="135" t="s">
        <v>141</v>
      </c>
      <c r="E168" s="136" t="s">
        <v>271</v>
      </c>
      <c r="F168" s="137" t="s">
        <v>272</v>
      </c>
      <c r="G168" s="138" t="s">
        <v>238</v>
      </c>
      <c r="H168" s="139">
        <v>2</v>
      </c>
      <c r="I168" s="140"/>
      <c r="J168" s="141">
        <f>ROUND(I168*H168,2)</f>
        <v>0</v>
      </c>
      <c r="K168" s="142"/>
      <c r="L168" s="30"/>
      <c r="M168" s="143" t="s">
        <v>1</v>
      </c>
      <c r="N168" s="144" t="s">
        <v>44</v>
      </c>
      <c r="P168" s="145">
        <f>O168*H168</f>
        <v>0</v>
      </c>
      <c r="Q168" s="145">
        <v>8.2580000000000001E-2</v>
      </c>
      <c r="R168" s="145">
        <f>Q168*H168</f>
        <v>0.16516</v>
      </c>
      <c r="S168" s="145">
        <v>0</v>
      </c>
      <c r="T168" s="146">
        <f>S168*H168</f>
        <v>0</v>
      </c>
      <c r="AR168" s="147" t="s">
        <v>149</v>
      </c>
      <c r="AT168" s="147" t="s">
        <v>141</v>
      </c>
      <c r="AU168" s="147" t="s">
        <v>88</v>
      </c>
      <c r="AY168" s="15" t="s">
        <v>138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5" t="s">
        <v>86</v>
      </c>
      <c r="BK168" s="148">
        <f>ROUND(I168*H168,2)</f>
        <v>0</v>
      </c>
      <c r="BL168" s="15" t="s">
        <v>149</v>
      </c>
      <c r="BM168" s="147" t="s">
        <v>273</v>
      </c>
    </row>
    <row r="169" spans="2:65" s="12" customFormat="1" ht="11.25">
      <c r="B169" s="149"/>
      <c r="D169" s="150" t="s">
        <v>147</v>
      </c>
      <c r="E169" s="151" t="s">
        <v>1</v>
      </c>
      <c r="F169" s="152" t="s">
        <v>956</v>
      </c>
      <c r="H169" s="153">
        <v>2</v>
      </c>
      <c r="I169" s="154"/>
      <c r="L169" s="149"/>
      <c r="M169" s="155"/>
      <c r="T169" s="156"/>
      <c r="AT169" s="151" t="s">
        <v>147</v>
      </c>
      <c r="AU169" s="151" t="s">
        <v>88</v>
      </c>
      <c r="AV169" s="12" t="s">
        <v>88</v>
      </c>
      <c r="AW169" s="12" t="s">
        <v>33</v>
      </c>
      <c r="AX169" s="12" t="s">
        <v>79</v>
      </c>
      <c r="AY169" s="151" t="s">
        <v>138</v>
      </c>
    </row>
    <row r="170" spans="2:65" s="13" customFormat="1" ht="11.25">
      <c r="B170" s="157"/>
      <c r="D170" s="150" t="s">
        <v>147</v>
      </c>
      <c r="E170" s="158" t="s">
        <v>1</v>
      </c>
      <c r="F170" s="159" t="s">
        <v>148</v>
      </c>
      <c r="H170" s="160">
        <v>2</v>
      </c>
      <c r="I170" s="161"/>
      <c r="L170" s="157"/>
      <c r="M170" s="162"/>
      <c r="T170" s="163"/>
      <c r="AT170" s="158" t="s">
        <v>147</v>
      </c>
      <c r="AU170" s="158" t="s">
        <v>88</v>
      </c>
      <c r="AV170" s="13" t="s">
        <v>149</v>
      </c>
      <c r="AW170" s="13" t="s">
        <v>33</v>
      </c>
      <c r="AX170" s="13" t="s">
        <v>86</v>
      </c>
      <c r="AY170" s="158" t="s">
        <v>138</v>
      </c>
    </row>
    <row r="171" spans="2:65" s="11" customFormat="1" ht="22.9" customHeight="1">
      <c r="B171" s="123"/>
      <c r="D171" s="124" t="s">
        <v>78</v>
      </c>
      <c r="E171" s="133" t="s">
        <v>165</v>
      </c>
      <c r="F171" s="133" t="s">
        <v>275</v>
      </c>
      <c r="I171" s="126"/>
      <c r="J171" s="134">
        <f>BK171</f>
        <v>0</v>
      </c>
      <c r="L171" s="123"/>
      <c r="M171" s="128"/>
      <c r="P171" s="129">
        <f>SUM(P172:P186)</f>
        <v>0</v>
      </c>
      <c r="R171" s="129">
        <f>SUM(R172:R186)</f>
        <v>27.3173873</v>
      </c>
      <c r="T171" s="130">
        <f>SUM(T172:T186)</f>
        <v>3.6000000000000002E-4</v>
      </c>
      <c r="AR171" s="124" t="s">
        <v>86</v>
      </c>
      <c r="AT171" s="131" t="s">
        <v>78</v>
      </c>
      <c r="AU171" s="131" t="s">
        <v>86</v>
      </c>
      <c r="AY171" s="124" t="s">
        <v>138</v>
      </c>
      <c r="BK171" s="132">
        <f>SUM(BK172:BK186)</f>
        <v>0</v>
      </c>
    </row>
    <row r="172" spans="2:65" s="1" customFormat="1" ht="24.2" customHeight="1">
      <c r="B172" s="30"/>
      <c r="C172" s="135" t="s">
        <v>182</v>
      </c>
      <c r="D172" s="135" t="s">
        <v>141</v>
      </c>
      <c r="E172" s="136" t="s">
        <v>276</v>
      </c>
      <c r="F172" s="137" t="s">
        <v>277</v>
      </c>
      <c r="G172" s="138" t="s">
        <v>278</v>
      </c>
      <c r="H172" s="139">
        <v>1</v>
      </c>
      <c r="I172" s="140"/>
      <c r="J172" s="141">
        <f>ROUND(I172*H172,2)</f>
        <v>0</v>
      </c>
      <c r="K172" s="142"/>
      <c r="L172" s="30"/>
      <c r="M172" s="143" t="s">
        <v>1</v>
      </c>
      <c r="N172" s="144" t="s">
        <v>44</v>
      </c>
      <c r="P172" s="145">
        <f>O172*H172</f>
        <v>0</v>
      </c>
      <c r="Q172" s="145">
        <v>0.1658</v>
      </c>
      <c r="R172" s="145">
        <f>Q172*H172</f>
        <v>0.1658</v>
      </c>
      <c r="S172" s="145">
        <v>0</v>
      </c>
      <c r="T172" s="146">
        <f>S172*H172</f>
        <v>0</v>
      </c>
      <c r="AR172" s="147" t="s">
        <v>149</v>
      </c>
      <c r="AT172" s="147" t="s">
        <v>141</v>
      </c>
      <c r="AU172" s="147" t="s">
        <v>88</v>
      </c>
      <c r="AY172" s="15" t="s">
        <v>138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5" t="s">
        <v>86</v>
      </c>
      <c r="BK172" s="148">
        <f>ROUND(I172*H172,2)</f>
        <v>0</v>
      </c>
      <c r="BL172" s="15" t="s">
        <v>149</v>
      </c>
      <c r="BM172" s="147" t="s">
        <v>279</v>
      </c>
    </row>
    <row r="173" spans="2:65" s="12" customFormat="1" ht="11.25">
      <c r="B173" s="149"/>
      <c r="D173" s="150" t="s">
        <v>147</v>
      </c>
      <c r="E173" s="151" t="s">
        <v>1</v>
      </c>
      <c r="F173" s="152" t="s">
        <v>280</v>
      </c>
      <c r="H173" s="153">
        <v>1</v>
      </c>
      <c r="I173" s="154"/>
      <c r="L173" s="149"/>
      <c r="M173" s="155"/>
      <c r="T173" s="156"/>
      <c r="AT173" s="151" t="s">
        <v>147</v>
      </c>
      <c r="AU173" s="151" t="s">
        <v>88</v>
      </c>
      <c r="AV173" s="12" t="s">
        <v>88</v>
      </c>
      <c r="AW173" s="12" t="s">
        <v>33</v>
      </c>
      <c r="AX173" s="12" t="s">
        <v>79</v>
      </c>
      <c r="AY173" s="151" t="s">
        <v>138</v>
      </c>
    </row>
    <row r="174" spans="2:65" s="13" customFormat="1" ht="11.25">
      <c r="B174" s="157"/>
      <c r="D174" s="150" t="s">
        <v>147</v>
      </c>
      <c r="E174" s="158" t="s">
        <v>1</v>
      </c>
      <c r="F174" s="159" t="s">
        <v>148</v>
      </c>
      <c r="H174" s="160">
        <v>1</v>
      </c>
      <c r="I174" s="161"/>
      <c r="L174" s="157"/>
      <c r="M174" s="162"/>
      <c r="T174" s="163"/>
      <c r="AT174" s="158" t="s">
        <v>147</v>
      </c>
      <c r="AU174" s="158" t="s">
        <v>88</v>
      </c>
      <c r="AV174" s="13" t="s">
        <v>149</v>
      </c>
      <c r="AW174" s="13" t="s">
        <v>33</v>
      </c>
      <c r="AX174" s="13" t="s">
        <v>86</v>
      </c>
      <c r="AY174" s="158" t="s">
        <v>138</v>
      </c>
    </row>
    <row r="175" spans="2:65" s="1" customFormat="1" ht="16.5" customHeight="1">
      <c r="B175" s="30"/>
      <c r="C175" s="135" t="s">
        <v>186</v>
      </c>
      <c r="D175" s="135" t="s">
        <v>141</v>
      </c>
      <c r="E175" s="136" t="s">
        <v>281</v>
      </c>
      <c r="F175" s="137" t="s">
        <v>282</v>
      </c>
      <c r="G175" s="138" t="s">
        <v>238</v>
      </c>
      <c r="H175" s="139">
        <v>6</v>
      </c>
      <c r="I175" s="140"/>
      <c r="J175" s="141">
        <f>ROUND(I175*H175,2)</f>
        <v>0</v>
      </c>
      <c r="K175" s="142"/>
      <c r="L175" s="30"/>
      <c r="M175" s="143" t="s">
        <v>1</v>
      </c>
      <c r="N175" s="144" t="s">
        <v>44</v>
      </c>
      <c r="P175" s="145">
        <f>O175*H175</f>
        <v>0</v>
      </c>
      <c r="Q175" s="145">
        <v>4.0000000000000003E-5</v>
      </c>
      <c r="R175" s="145">
        <f>Q175*H175</f>
        <v>2.4000000000000003E-4</v>
      </c>
      <c r="S175" s="145">
        <v>6.0000000000000002E-5</v>
      </c>
      <c r="T175" s="146">
        <f>S175*H175</f>
        <v>3.6000000000000002E-4</v>
      </c>
      <c r="AR175" s="147" t="s">
        <v>149</v>
      </c>
      <c r="AT175" s="147" t="s">
        <v>141</v>
      </c>
      <c r="AU175" s="147" t="s">
        <v>88</v>
      </c>
      <c r="AY175" s="15" t="s">
        <v>138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5" t="s">
        <v>86</v>
      </c>
      <c r="BK175" s="148">
        <f>ROUND(I175*H175,2)</f>
        <v>0</v>
      </c>
      <c r="BL175" s="15" t="s">
        <v>149</v>
      </c>
      <c r="BM175" s="147" t="s">
        <v>283</v>
      </c>
    </row>
    <row r="176" spans="2:65" s="12" customFormat="1" ht="11.25">
      <c r="B176" s="149"/>
      <c r="D176" s="150" t="s">
        <v>147</v>
      </c>
      <c r="E176" s="151" t="s">
        <v>1</v>
      </c>
      <c r="F176" s="152" t="s">
        <v>284</v>
      </c>
      <c r="H176" s="153">
        <v>6</v>
      </c>
      <c r="I176" s="154"/>
      <c r="L176" s="149"/>
      <c r="M176" s="155"/>
      <c r="T176" s="156"/>
      <c r="AT176" s="151" t="s">
        <v>147</v>
      </c>
      <c r="AU176" s="151" t="s">
        <v>88</v>
      </c>
      <c r="AV176" s="12" t="s">
        <v>88</v>
      </c>
      <c r="AW176" s="12" t="s">
        <v>33</v>
      </c>
      <c r="AX176" s="12" t="s">
        <v>79</v>
      </c>
      <c r="AY176" s="151" t="s">
        <v>138</v>
      </c>
    </row>
    <row r="177" spans="2:65" s="13" customFormat="1" ht="11.25">
      <c r="B177" s="157"/>
      <c r="D177" s="150" t="s">
        <v>147</v>
      </c>
      <c r="E177" s="158" t="s">
        <v>1</v>
      </c>
      <c r="F177" s="159" t="s">
        <v>148</v>
      </c>
      <c r="H177" s="160">
        <v>6</v>
      </c>
      <c r="I177" s="161"/>
      <c r="L177" s="157"/>
      <c r="M177" s="162"/>
      <c r="T177" s="163"/>
      <c r="AT177" s="158" t="s">
        <v>147</v>
      </c>
      <c r="AU177" s="158" t="s">
        <v>88</v>
      </c>
      <c r="AV177" s="13" t="s">
        <v>149</v>
      </c>
      <c r="AW177" s="13" t="s">
        <v>33</v>
      </c>
      <c r="AX177" s="13" t="s">
        <v>86</v>
      </c>
      <c r="AY177" s="158" t="s">
        <v>138</v>
      </c>
    </row>
    <row r="178" spans="2:65" s="1" customFormat="1" ht="24.2" customHeight="1">
      <c r="B178" s="30"/>
      <c r="C178" s="135" t="s">
        <v>8</v>
      </c>
      <c r="D178" s="135" t="s">
        <v>141</v>
      </c>
      <c r="E178" s="136" t="s">
        <v>285</v>
      </c>
      <c r="F178" s="137" t="s">
        <v>286</v>
      </c>
      <c r="G178" s="138" t="s">
        <v>238</v>
      </c>
      <c r="H178" s="139">
        <v>91.382999999999996</v>
      </c>
      <c r="I178" s="140"/>
      <c r="J178" s="141">
        <f>ROUND(I178*H178,2)</f>
        <v>0</v>
      </c>
      <c r="K178" s="142"/>
      <c r="L178" s="30"/>
      <c r="M178" s="143" t="s">
        <v>1</v>
      </c>
      <c r="N178" s="144" t="s">
        <v>44</v>
      </c>
      <c r="P178" s="145">
        <f>O178*H178</f>
        <v>0</v>
      </c>
      <c r="Q178" s="145">
        <v>2.3099999999999999E-2</v>
      </c>
      <c r="R178" s="145">
        <f>Q178*H178</f>
        <v>2.1109472999999999</v>
      </c>
      <c r="S178" s="145">
        <v>0</v>
      </c>
      <c r="T178" s="146">
        <f>S178*H178</f>
        <v>0</v>
      </c>
      <c r="AR178" s="147" t="s">
        <v>149</v>
      </c>
      <c r="AT178" s="147" t="s">
        <v>141</v>
      </c>
      <c r="AU178" s="147" t="s">
        <v>88</v>
      </c>
      <c r="AY178" s="15" t="s">
        <v>138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5" t="s">
        <v>86</v>
      </c>
      <c r="BK178" s="148">
        <f>ROUND(I178*H178,2)</f>
        <v>0</v>
      </c>
      <c r="BL178" s="15" t="s">
        <v>149</v>
      </c>
      <c r="BM178" s="147" t="s">
        <v>287</v>
      </c>
    </row>
    <row r="179" spans="2:65" s="12" customFormat="1" ht="11.25">
      <c r="B179" s="149"/>
      <c r="D179" s="150" t="s">
        <v>147</v>
      </c>
      <c r="E179" s="151" t="s">
        <v>1</v>
      </c>
      <c r="F179" s="152" t="s">
        <v>957</v>
      </c>
      <c r="H179" s="153">
        <v>91.382999999999996</v>
      </c>
      <c r="I179" s="154"/>
      <c r="L179" s="149"/>
      <c r="M179" s="155"/>
      <c r="T179" s="156"/>
      <c r="AT179" s="151" t="s">
        <v>147</v>
      </c>
      <c r="AU179" s="151" t="s">
        <v>88</v>
      </c>
      <c r="AV179" s="12" t="s">
        <v>88</v>
      </c>
      <c r="AW179" s="12" t="s">
        <v>33</v>
      </c>
      <c r="AX179" s="12" t="s">
        <v>79</v>
      </c>
      <c r="AY179" s="151" t="s">
        <v>138</v>
      </c>
    </row>
    <row r="180" spans="2:65" s="13" customFormat="1" ht="11.25">
      <c r="B180" s="157"/>
      <c r="D180" s="150" t="s">
        <v>147</v>
      </c>
      <c r="E180" s="158" t="s">
        <v>1</v>
      </c>
      <c r="F180" s="159" t="s">
        <v>148</v>
      </c>
      <c r="H180" s="160">
        <v>91.382999999999996</v>
      </c>
      <c r="I180" s="161"/>
      <c r="L180" s="157"/>
      <c r="M180" s="162"/>
      <c r="T180" s="163"/>
      <c r="AT180" s="158" t="s">
        <v>147</v>
      </c>
      <c r="AU180" s="158" t="s">
        <v>88</v>
      </c>
      <c r="AV180" s="13" t="s">
        <v>149</v>
      </c>
      <c r="AW180" s="13" t="s">
        <v>33</v>
      </c>
      <c r="AX180" s="13" t="s">
        <v>86</v>
      </c>
      <c r="AY180" s="158" t="s">
        <v>138</v>
      </c>
    </row>
    <row r="181" spans="2:65" s="1" customFormat="1" ht="16.5" customHeight="1">
      <c r="B181" s="30"/>
      <c r="C181" s="135" t="s">
        <v>198</v>
      </c>
      <c r="D181" s="135" t="s">
        <v>141</v>
      </c>
      <c r="E181" s="136" t="s">
        <v>958</v>
      </c>
      <c r="F181" s="137" t="s">
        <v>959</v>
      </c>
      <c r="G181" s="138" t="s">
        <v>238</v>
      </c>
      <c r="H181" s="139">
        <v>36.299999999999997</v>
      </c>
      <c r="I181" s="140"/>
      <c r="J181" s="141">
        <f>ROUND(I181*H181,2)</f>
        <v>0</v>
      </c>
      <c r="K181" s="142"/>
      <c r="L181" s="30"/>
      <c r="M181" s="143" t="s">
        <v>1</v>
      </c>
      <c r="N181" s="144" t="s">
        <v>44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149</v>
      </c>
      <c r="AT181" s="147" t="s">
        <v>141</v>
      </c>
      <c r="AU181" s="147" t="s">
        <v>88</v>
      </c>
      <c r="AY181" s="15" t="s">
        <v>138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5" t="s">
        <v>86</v>
      </c>
      <c r="BK181" s="148">
        <f>ROUND(I181*H181,2)</f>
        <v>0</v>
      </c>
      <c r="BL181" s="15" t="s">
        <v>149</v>
      </c>
      <c r="BM181" s="147" t="s">
        <v>960</v>
      </c>
    </row>
    <row r="182" spans="2:65" s="12" customFormat="1" ht="11.25">
      <c r="B182" s="149"/>
      <c r="D182" s="150" t="s">
        <v>147</v>
      </c>
      <c r="E182" s="151" t="s">
        <v>1</v>
      </c>
      <c r="F182" s="152" t="s">
        <v>961</v>
      </c>
      <c r="H182" s="153">
        <v>36.299999999999997</v>
      </c>
      <c r="I182" s="154"/>
      <c r="L182" s="149"/>
      <c r="M182" s="155"/>
      <c r="T182" s="156"/>
      <c r="AT182" s="151" t="s">
        <v>147</v>
      </c>
      <c r="AU182" s="151" t="s">
        <v>88</v>
      </c>
      <c r="AV182" s="12" t="s">
        <v>88</v>
      </c>
      <c r="AW182" s="12" t="s">
        <v>33</v>
      </c>
      <c r="AX182" s="12" t="s">
        <v>79</v>
      </c>
      <c r="AY182" s="151" t="s">
        <v>138</v>
      </c>
    </row>
    <row r="183" spans="2:65" s="13" customFormat="1" ht="11.25">
      <c r="B183" s="157"/>
      <c r="D183" s="150" t="s">
        <v>147</v>
      </c>
      <c r="E183" s="158" t="s">
        <v>1</v>
      </c>
      <c r="F183" s="159" t="s">
        <v>148</v>
      </c>
      <c r="H183" s="160">
        <v>36.299999999999997</v>
      </c>
      <c r="I183" s="161"/>
      <c r="L183" s="157"/>
      <c r="M183" s="162"/>
      <c r="T183" s="163"/>
      <c r="AT183" s="158" t="s">
        <v>147</v>
      </c>
      <c r="AU183" s="158" t="s">
        <v>88</v>
      </c>
      <c r="AV183" s="13" t="s">
        <v>149</v>
      </c>
      <c r="AW183" s="13" t="s">
        <v>33</v>
      </c>
      <c r="AX183" s="13" t="s">
        <v>86</v>
      </c>
      <c r="AY183" s="158" t="s">
        <v>138</v>
      </c>
    </row>
    <row r="184" spans="2:65" s="1" customFormat="1" ht="24.2" customHeight="1">
      <c r="B184" s="30"/>
      <c r="C184" s="135" t="s">
        <v>203</v>
      </c>
      <c r="D184" s="135" t="s">
        <v>141</v>
      </c>
      <c r="E184" s="136" t="s">
        <v>289</v>
      </c>
      <c r="F184" s="137" t="s">
        <v>290</v>
      </c>
      <c r="G184" s="138" t="s">
        <v>238</v>
      </c>
      <c r="H184" s="139">
        <v>596.20000000000005</v>
      </c>
      <c r="I184" s="140"/>
      <c r="J184" s="141">
        <f>ROUND(I184*H184,2)</f>
        <v>0</v>
      </c>
      <c r="K184" s="142"/>
      <c r="L184" s="30"/>
      <c r="M184" s="143" t="s">
        <v>1</v>
      </c>
      <c r="N184" s="144" t="s">
        <v>44</v>
      </c>
      <c r="P184" s="145">
        <f>O184*H184</f>
        <v>0</v>
      </c>
      <c r="Q184" s="145">
        <v>4.2000000000000003E-2</v>
      </c>
      <c r="R184" s="145">
        <f>Q184*H184</f>
        <v>25.040400000000002</v>
      </c>
      <c r="S184" s="145">
        <v>0</v>
      </c>
      <c r="T184" s="146">
        <f>S184*H184</f>
        <v>0</v>
      </c>
      <c r="AR184" s="147" t="s">
        <v>149</v>
      </c>
      <c r="AT184" s="147" t="s">
        <v>141</v>
      </c>
      <c r="AU184" s="147" t="s">
        <v>88</v>
      </c>
      <c r="AY184" s="15" t="s">
        <v>138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5" t="s">
        <v>86</v>
      </c>
      <c r="BK184" s="148">
        <f>ROUND(I184*H184,2)</f>
        <v>0</v>
      </c>
      <c r="BL184" s="15" t="s">
        <v>149</v>
      </c>
      <c r="BM184" s="147" t="s">
        <v>291</v>
      </c>
    </row>
    <row r="185" spans="2:65" s="12" customFormat="1" ht="11.25">
      <c r="B185" s="149"/>
      <c r="D185" s="150" t="s">
        <v>147</v>
      </c>
      <c r="E185" s="151" t="s">
        <v>1</v>
      </c>
      <c r="F185" s="152" t="s">
        <v>962</v>
      </c>
      <c r="H185" s="153">
        <v>596.20000000000005</v>
      </c>
      <c r="I185" s="154"/>
      <c r="L185" s="149"/>
      <c r="M185" s="155"/>
      <c r="T185" s="156"/>
      <c r="AT185" s="151" t="s">
        <v>147</v>
      </c>
      <c r="AU185" s="151" t="s">
        <v>88</v>
      </c>
      <c r="AV185" s="12" t="s">
        <v>88</v>
      </c>
      <c r="AW185" s="12" t="s">
        <v>33</v>
      </c>
      <c r="AX185" s="12" t="s">
        <v>79</v>
      </c>
      <c r="AY185" s="151" t="s">
        <v>138</v>
      </c>
    </row>
    <row r="186" spans="2:65" s="13" customFormat="1" ht="11.25">
      <c r="B186" s="157"/>
      <c r="D186" s="150" t="s">
        <v>147</v>
      </c>
      <c r="E186" s="158" t="s">
        <v>1</v>
      </c>
      <c r="F186" s="159" t="s">
        <v>148</v>
      </c>
      <c r="H186" s="160">
        <v>596.20000000000005</v>
      </c>
      <c r="I186" s="161"/>
      <c r="L186" s="157"/>
      <c r="M186" s="162"/>
      <c r="T186" s="163"/>
      <c r="AT186" s="158" t="s">
        <v>147</v>
      </c>
      <c r="AU186" s="158" t="s">
        <v>88</v>
      </c>
      <c r="AV186" s="13" t="s">
        <v>149</v>
      </c>
      <c r="AW186" s="13" t="s">
        <v>33</v>
      </c>
      <c r="AX186" s="13" t="s">
        <v>86</v>
      </c>
      <c r="AY186" s="158" t="s">
        <v>138</v>
      </c>
    </row>
    <row r="187" spans="2:65" s="11" customFormat="1" ht="22.9" customHeight="1">
      <c r="B187" s="123"/>
      <c r="D187" s="124" t="s">
        <v>78</v>
      </c>
      <c r="E187" s="133" t="s">
        <v>178</v>
      </c>
      <c r="F187" s="133" t="s">
        <v>293</v>
      </c>
      <c r="I187" s="126"/>
      <c r="J187" s="134">
        <f>BK187</f>
        <v>0</v>
      </c>
      <c r="L187" s="123"/>
      <c r="M187" s="128"/>
      <c r="P187" s="129">
        <f>SUM(P188:P198)</f>
        <v>0</v>
      </c>
      <c r="R187" s="129">
        <f>SUM(R188:R198)</f>
        <v>0.18376409999999999</v>
      </c>
      <c r="T187" s="130">
        <f>SUM(T188:T198)</f>
        <v>0.59976410000000002</v>
      </c>
      <c r="AR187" s="124" t="s">
        <v>86</v>
      </c>
      <c r="AT187" s="131" t="s">
        <v>78</v>
      </c>
      <c r="AU187" s="131" t="s">
        <v>86</v>
      </c>
      <c r="AY187" s="124" t="s">
        <v>138</v>
      </c>
      <c r="BK187" s="132">
        <f>SUM(BK188:BK198)</f>
        <v>0</v>
      </c>
    </row>
    <row r="188" spans="2:65" s="1" customFormat="1" ht="16.5" customHeight="1">
      <c r="B188" s="30"/>
      <c r="C188" s="135" t="s">
        <v>206</v>
      </c>
      <c r="D188" s="135" t="s">
        <v>141</v>
      </c>
      <c r="E188" s="136" t="s">
        <v>294</v>
      </c>
      <c r="F188" s="137" t="s">
        <v>295</v>
      </c>
      <c r="G188" s="138" t="s">
        <v>238</v>
      </c>
      <c r="H188" s="139">
        <v>706.78499999999997</v>
      </c>
      <c r="I188" s="140"/>
      <c r="J188" s="141">
        <f>ROUND(I188*H188,2)</f>
        <v>0</v>
      </c>
      <c r="K188" s="142"/>
      <c r="L188" s="30"/>
      <c r="M188" s="143" t="s">
        <v>1</v>
      </c>
      <c r="N188" s="144" t="s">
        <v>44</v>
      </c>
      <c r="P188" s="145">
        <f>O188*H188</f>
        <v>0</v>
      </c>
      <c r="Q188" s="145">
        <v>2.5999999999999998E-4</v>
      </c>
      <c r="R188" s="145">
        <f>Q188*H188</f>
        <v>0.18376409999999999</v>
      </c>
      <c r="S188" s="145">
        <v>2.5999999999999998E-4</v>
      </c>
      <c r="T188" s="146">
        <f>S188*H188</f>
        <v>0.18376409999999999</v>
      </c>
      <c r="AR188" s="147" t="s">
        <v>296</v>
      </c>
      <c r="AT188" s="147" t="s">
        <v>141</v>
      </c>
      <c r="AU188" s="147" t="s">
        <v>88</v>
      </c>
      <c r="AY188" s="15" t="s">
        <v>138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5" t="s">
        <v>86</v>
      </c>
      <c r="BK188" s="148">
        <f>ROUND(I188*H188,2)</f>
        <v>0</v>
      </c>
      <c r="BL188" s="15" t="s">
        <v>296</v>
      </c>
      <c r="BM188" s="147" t="s">
        <v>297</v>
      </c>
    </row>
    <row r="189" spans="2:65" s="12" customFormat="1" ht="11.25">
      <c r="B189" s="149"/>
      <c r="D189" s="150" t="s">
        <v>147</v>
      </c>
      <c r="E189" s="151" t="s">
        <v>1</v>
      </c>
      <c r="F189" s="152" t="s">
        <v>963</v>
      </c>
      <c r="H189" s="153">
        <v>696.3</v>
      </c>
      <c r="I189" s="154"/>
      <c r="L189" s="149"/>
      <c r="M189" s="155"/>
      <c r="T189" s="156"/>
      <c r="AT189" s="151" t="s">
        <v>147</v>
      </c>
      <c r="AU189" s="151" t="s">
        <v>88</v>
      </c>
      <c r="AV189" s="12" t="s">
        <v>88</v>
      </c>
      <c r="AW189" s="12" t="s">
        <v>33</v>
      </c>
      <c r="AX189" s="12" t="s">
        <v>79</v>
      </c>
      <c r="AY189" s="151" t="s">
        <v>138</v>
      </c>
    </row>
    <row r="190" spans="2:65" s="12" customFormat="1" ht="11.25">
      <c r="B190" s="149"/>
      <c r="D190" s="150" t="s">
        <v>147</v>
      </c>
      <c r="E190" s="151" t="s">
        <v>1</v>
      </c>
      <c r="F190" s="152" t="s">
        <v>299</v>
      </c>
      <c r="H190" s="153">
        <v>3.4350000000000001</v>
      </c>
      <c r="I190" s="154"/>
      <c r="L190" s="149"/>
      <c r="M190" s="155"/>
      <c r="T190" s="156"/>
      <c r="AT190" s="151" t="s">
        <v>147</v>
      </c>
      <c r="AU190" s="151" t="s">
        <v>88</v>
      </c>
      <c r="AV190" s="12" t="s">
        <v>88</v>
      </c>
      <c r="AW190" s="12" t="s">
        <v>33</v>
      </c>
      <c r="AX190" s="12" t="s">
        <v>79</v>
      </c>
      <c r="AY190" s="151" t="s">
        <v>138</v>
      </c>
    </row>
    <row r="191" spans="2:65" s="12" customFormat="1" ht="11.25">
      <c r="B191" s="149"/>
      <c r="D191" s="150" t="s">
        <v>147</v>
      </c>
      <c r="E191" s="151" t="s">
        <v>1</v>
      </c>
      <c r="F191" s="152" t="s">
        <v>964</v>
      </c>
      <c r="H191" s="153">
        <v>7.05</v>
      </c>
      <c r="I191" s="154"/>
      <c r="L191" s="149"/>
      <c r="M191" s="155"/>
      <c r="T191" s="156"/>
      <c r="AT191" s="151" t="s">
        <v>147</v>
      </c>
      <c r="AU191" s="151" t="s">
        <v>88</v>
      </c>
      <c r="AV191" s="12" t="s">
        <v>88</v>
      </c>
      <c r="AW191" s="12" t="s">
        <v>33</v>
      </c>
      <c r="AX191" s="12" t="s">
        <v>79</v>
      </c>
      <c r="AY191" s="151" t="s">
        <v>138</v>
      </c>
    </row>
    <row r="192" spans="2:65" s="13" customFormat="1" ht="11.25">
      <c r="B192" s="157"/>
      <c r="D192" s="150" t="s">
        <v>147</v>
      </c>
      <c r="E192" s="158" t="s">
        <v>1</v>
      </c>
      <c r="F192" s="159" t="s">
        <v>148</v>
      </c>
      <c r="H192" s="160">
        <v>706.78499999999997</v>
      </c>
      <c r="I192" s="161"/>
      <c r="L192" s="157"/>
      <c r="M192" s="162"/>
      <c r="T192" s="163"/>
      <c r="AT192" s="158" t="s">
        <v>147</v>
      </c>
      <c r="AU192" s="158" t="s">
        <v>88</v>
      </c>
      <c r="AV192" s="13" t="s">
        <v>149</v>
      </c>
      <c r="AW192" s="13" t="s">
        <v>33</v>
      </c>
      <c r="AX192" s="13" t="s">
        <v>86</v>
      </c>
      <c r="AY192" s="158" t="s">
        <v>138</v>
      </c>
    </row>
    <row r="193" spans="2:65" s="1" customFormat="1" ht="16.5" customHeight="1">
      <c r="B193" s="30"/>
      <c r="C193" s="135" t="s">
        <v>296</v>
      </c>
      <c r="D193" s="135" t="s">
        <v>141</v>
      </c>
      <c r="E193" s="136" t="s">
        <v>302</v>
      </c>
      <c r="F193" s="137" t="s">
        <v>303</v>
      </c>
      <c r="G193" s="138" t="s">
        <v>144</v>
      </c>
      <c r="H193" s="139">
        <v>3</v>
      </c>
      <c r="I193" s="140"/>
      <c r="J193" s="141">
        <f>ROUND(I193*H193,2)</f>
        <v>0</v>
      </c>
      <c r="K193" s="142"/>
      <c r="L193" s="30"/>
      <c r="M193" s="143" t="s">
        <v>1</v>
      </c>
      <c r="N193" s="144" t="s">
        <v>44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149</v>
      </c>
      <c r="AT193" s="147" t="s">
        <v>141</v>
      </c>
      <c r="AU193" s="147" t="s">
        <v>88</v>
      </c>
      <c r="AY193" s="15" t="s">
        <v>138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5" t="s">
        <v>86</v>
      </c>
      <c r="BK193" s="148">
        <f>ROUND(I193*H193,2)</f>
        <v>0</v>
      </c>
      <c r="BL193" s="15" t="s">
        <v>149</v>
      </c>
      <c r="BM193" s="147" t="s">
        <v>304</v>
      </c>
    </row>
    <row r="194" spans="2:65" s="12" customFormat="1" ht="11.25">
      <c r="B194" s="149"/>
      <c r="D194" s="150" t="s">
        <v>147</v>
      </c>
      <c r="E194" s="151" t="s">
        <v>1</v>
      </c>
      <c r="F194" s="152" t="s">
        <v>965</v>
      </c>
      <c r="H194" s="153">
        <v>3</v>
      </c>
      <c r="I194" s="154"/>
      <c r="L194" s="149"/>
      <c r="M194" s="155"/>
      <c r="T194" s="156"/>
      <c r="AT194" s="151" t="s">
        <v>147</v>
      </c>
      <c r="AU194" s="151" t="s">
        <v>88</v>
      </c>
      <c r="AV194" s="12" t="s">
        <v>88</v>
      </c>
      <c r="AW194" s="12" t="s">
        <v>33</v>
      </c>
      <c r="AX194" s="12" t="s">
        <v>79</v>
      </c>
      <c r="AY194" s="151" t="s">
        <v>138</v>
      </c>
    </row>
    <row r="195" spans="2:65" s="13" customFormat="1" ht="11.25">
      <c r="B195" s="157"/>
      <c r="D195" s="150" t="s">
        <v>147</v>
      </c>
      <c r="E195" s="158" t="s">
        <v>1</v>
      </c>
      <c r="F195" s="159" t="s">
        <v>148</v>
      </c>
      <c r="H195" s="160">
        <v>3</v>
      </c>
      <c r="I195" s="161"/>
      <c r="L195" s="157"/>
      <c r="M195" s="162"/>
      <c r="T195" s="163"/>
      <c r="AT195" s="158" t="s">
        <v>147</v>
      </c>
      <c r="AU195" s="158" t="s">
        <v>88</v>
      </c>
      <c r="AV195" s="13" t="s">
        <v>149</v>
      </c>
      <c r="AW195" s="13" t="s">
        <v>33</v>
      </c>
      <c r="AX195" s="13" t="s">
        <v>86</v>
      </c>
      <c r="AY195" s="158" t="s">
        <v>138</v>
      </c>
    </row>
    <row r="196" spans="2:65" s="1" customFormat="1" ht="24.2" customHeight="1">
      <c r="B196" s="30"/>
      <c r="C196" s="135" t="s">
        <v>311</v>
      </c>
      <c r="D196" s="135" t="s">
        <v>141</v>
      </c>
      <c r="E196" s="136" t="s">
        <v>306</v>
      </c>
      <c r="F196" s="137" t="s">
        <v>307</v>
      </c>
      <c r="G196" s="138" t="s">
        <v>238</v>
      </c>
      <c r="H196" s="139">
        <v>2</v>
      </c>
      <c r="I196" s="140"/>
      <c r="J196" s="141">
        <f>ROUND(I196*H196,2)</f>
        <v>0</v>
      </c>
      <c r="K196" s="142"/>
      <c r="L196" s="30"/>
      <c r="M196" s="143" t="s">
        <v>1</v>
      </c>
      <c r="N196" s="144" t="s">
        <v>44</v>
      </c>
      <c r="P196" s="145">
        <f>O196*H196</f>
        <v>0</v>
      </c>
      <c r="Q196" s="145">
        <v>0</v>
      </c>
      <c r="R196" s="145">
        <f>Q196*H196</f>
        <v>0</v>
      </c>
      <c r="S196" s="145">
        <v>0.20799999999999999</v>
      </c>
      <c r="T196" s="146">
        <f>S196*H196</f>
        <v>0.41599999999999998</v>
      </c>
      <c r="AR196" s="147" t="s">
        <v>149</v>
      </c>
      <c r="AT196" s="147" t="s">
        <v>141</v>
      </c>
      <c r="AU196" s="147" t="s">
        <v>88</v>
      </c>
      <c r="AY196" s="15" t="s">
        <v>138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5" t="s">
        <v>86</v>
      </c>
      <c r="BK196" s="148">
        <f>ROUND(I196*H196,2)</f>
        <v>0</v>
      </c>
      <c r="BL196" s="15" t="s">
        <v>149</v>
      </c>
      <c r="BM196" s="147" t="s">
        <v>308</v>
      </c>
    </row>
    <row r="197" spans="2:65" s="12" customFormat="1" ht="11.25">
      <c r="B197" s="149"/>
      <c r="D197" s="150" t="s">
        <v>147</v>
      </c>
      <c r="E197" s="151" t="s">
        <v>1</v>
      </c>
      <c r="F197" s="152" t="s">
        <v>956</v>
      </c>
      <c r="H197" s="153">
        <v>2</v>
      </c>
      <c r="I197" s="154"/>
      <c r="L197" s="149"/>
      <c r="M197" s="155"/>
      <c r="T197" s="156"/>
      <c r="AT197" s="151" t="s">
        <v>147</v>
      </c>
      <c r="AU197" s="151" t="s">
        <v>88</v>
      </c>
      <c r="AV197" s="12" t="s">
        <v>88</v>
      </c>
      <c r="AW197" s="12" t="s">
        <v>33</v>
      </c>
      <c r="AX197" s="12" t="s">
        <v>79</v>
      </c>
      <c r="AY197" s="151" t="s">
        <v>138</v>
      </c>
    </row>
    <row r="198" spans="2:65" s="13" customFormat="1" ht="11.25">
      <c r="B198" s="157"/>
      <c r="D198" s="150" t="s">
        <v>147</v>
      </c>
      <c r="E198" s="158" t="s">
        <v>1</v>
      </c>
      <c r="F198" s="159" t="s">
        <v>148</v>
      </c>
      <c r="H198" s="160">
        <v>2</v>
      </c>
      <c r="I198" s="161"/>
      <c r="L198" s="157"/>
      <c r="M198" s="162"/>
      <c r="T198" s="163"/>
      <c r="AT198" s="158" t="s">
        <v>147</v>
      </c>
      <c r="AU198" s="158" t="s">
        <v>88</v>
      </c>
      <c r="AV198" s="13" t="s">
        <v>149</v>
      </c>
      <c r="AW198" s="13" t="s">
        <v>33</v>
      </c>
      <c r="AX198" s="13" t="s">
        <v>86</v>
      </c>
      <c r="AY198" s="158" t="s">
        <v>138</v>
      </c>
    </row>
    <row r="199" spans="2:65" s="11" customFormat="1" ht="22.9" customHeight="1">
      <c r="B199" s="123"/>
      <c r="D199" s="124" t="s">
        <v>78</v>
      </c>
      <c r="E199" s="133" t="s">
        <v>309</v>
      </c>
      <c r="F199" s="133" t="s">
        <v>310</v>
      </c>
      <c r="I199" s="126"/>
      <c r="J199" s="134">
        <f>BK199</f>
        <v>0</v>
      </c>
      <c r="L199" s="123"/>
      <c r="M199" s="128"/>
      <c r="P199" s="129">
        <f>SUM(P200:P216)</f>
        <v>0</v>
      </c>
      <c r="R199" s="129">
        <f>SUM(R200:R216)</f>
        <v>0</v>
      </c>
      <c r="T199" s="130">
        <f>SUM(T200:T216)</f>
        <v>0</v>
      </c>
      <c r="AR199" s="124" t="s">
        <v>86</v>
      </c>
      <c r="AT199" s="131" t="s">
        <v>78</v>
      </c>
      <c r="AU199" s="131" t="s">
        <v>86</v>
      </c>
      <c r="AY199" s="124" t="s">
        <v>138</v>
      </c>
      <c r="BK199" s="132">
        <f>SUM(BK200:BK216)</f>
        <v>0</v>
      </c>
    </row>
    <row r="200" spans="2:65" s="1" customFormat="1" ht="24.2" customHeight="1">
      <c r="B200" s="30"/>
      <c r="C200" s="135" t="s">
        <v>316</v>
      </c>
      <c r="D200" s="135" t="s">
        <v>141</v>
      </c>
      <c r="E200" s="136" t="s">
        <v>312</v>
      </c>
      <c r="F200" s="137" t="s">
        <v>313</v>
      </c>
      <c r="G200" s="138" t="s">
        <v>314</v>
      </c>
      <c r="H200" s="139">
        <v>20.141999999999999</v>
      </c>
      <c r="I200" s="140"/>
      <c r="J200" s="141">
        <f>ROUND(I200*H200,2)</f>
        <v>0</v>
      </c>
      <c r="K200" s="142"/>
      <c r="L200" s="30"/>
      <c r="M200" s="143" t="s">
        <v>1</v>
      </c>
      <c r="N200" s="144" t="s">
        <v>44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149</v>
      </c>
      <c r="AT200" s="147" t="s">
        <v>141</v>
      </c>
      <c r="AU200" s="147" t="s">
        <v>88</v>
      </c>
      <c r="AY200" s="15" t="s">
        <v>138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5" t="s">
        <v>86</v>
      </c>
      <c r="BK200" s="148">
        <f>ROUND(I200*H200,2)</f>
        <v>0</v>
      </c>
      <c r="BL200" s="15" t="s">
        <v>149</v>
      </c>
      <c r="BM200" s="147" t="s">
        <v>315</v>
      </c>
    </row>
    <row r="201" spans="2:65" s="1" customFormat="1" ht="24.2" customHeight="1">
      <c r="B201" s="30"/>
      <c r="C201" s="135" t="s">
        <v>320</v>
      </c>
      <c r="D201" s="135" t="s">
        <v>141</v>
      </c>
      <c r="E201" s="136" t="s">
        <v>317</v>
      </c>
      <c r="F201" s="137" t="s">
        <v>318</v>
      </c>
      <c r="G201" s="138" t="s">
        <v>314</v>
      </c>
      <c r="H201" s="139">
        <v>20.141999999999999</v>
      </c>
      <c r="I201" s="140"/>
      <c r="J201" s="141">
        <f>ROUND(I201*H201,2)</f>
        <v>0</v>
      </c>
      <c r="K201" s="142"/>
      <c r="L201" s="30"/>
      <c r="M201" s="143" t="s">
        <v>1</v>
      </c>
      <c r="N201" s="144" t="s">
        <v>44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149</v>
      </c>
      <c r="AT201" s="147" t="s">
        <v>141</v>
      </c>
      <c r="AU201" s="147" t="s">
        <v>88</v>
      </c>
      <c r="AY201" s="15" t="s">
        <v>138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5" t="s">
        <v>86</v>
      </c>
      <c r="BK201" s="148">
        <f>ROUND(I201*H201,2)</f>
        <v>0</v>
      </c>
      <c r="BL201" s="15" t="s">
        <v>149</v>
      </c>
      <c r="BM201" s="147" t="s">
        <v>319</v>
      </c>
    </row>
    <row r="202" spans="2:65" s="1" customFormat="1" ht="24.2" customHeight="1">
      <c r="B202" s="30"/>
      <c r="C202" s="135" t="s">
        <v>325</v>
      </c>
      <c r="D202" s="135" t="s">
        <v>141</v>
      </c>
      <c r="E202" s="136" t="s">
        <v>321</v>
      </c>
      <c r="F202" s="137" t="s">
        <v>322</v>
      </c>
      <c r="G202" s="138" t="s">
        <v>314</v>
      </c>
      <c r="H202" s="139">
        <v>322.27199999999999</v>
      </c>
      <c r="I202" s="140"/>
      <c r="J202" s="141">
        <f>ROUND(I202*H202,2)</f>
        <v>0</v>
      </c>
      <c r="K202" s="142"/>
      <c r="L202" s="30"/>
      <c r="M202" s="143" t="s">
        <v>1</v>
      </c>
      <c r="N202" s="144" t="s">
        <v>44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149</v>
      </c>
      <c r="AT202" s="147" t="s">
        <v>141</v>
      </c>
      <c r="AU202" s="147" t="s">
        <v>88</v>
      </c>
      <c r="AY202" s="15" t="s">
        <v>138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5" t="s">
        <v>86</v>
      </c>
      <c r="BK202" s="148">
        <f>ROUND(I202*H202,2)</f>
        <v>0</v>
      </c>
      <c r="BL202" s="15" t="s">
        <v>149</v>
      </c>
      <c r="BM202" s="147" t="s">
        <v>323</v>
      </c>
    </row>
    <row r="203" spans="2:65" s="12" customFormat="1" ht="11.25">
      <c r="B203" s="149"/>
      <c r="D203" s="150" t="s">
        <v>147</v>
      </c>
      <c r="F203" s="152" t="s">
        <v>966</v>
      </c>
      <c r="H203" s="153">
        <v>322.27199999999999</v>
      </c>
      <c r="I203" s="154"/>
      <c r="L203" s="149"/>
      <c r="M203" s="155"/>
      <c r="T203" s="156"/>
      <c r="AT203" s="151" t="s">
        <v>147</v>
      </c>
      <c r="AU203" s="151" t="s">
        <v>88</v>
      </c>
      <c r="AV203" s="12" t="s">
        <v>88</v>
      </c>
      <c r="AW203" s="12" t="s">
        <v>4</v>
      </c>
      <c r="AX203" s="12" t="s">
        <v>86</v>
      </c>
      <c r="AY203" s="151" t="s">
        <v>138</v>
      </c>
    </row>
    <row r="204" spans="2:65" s="1" customFormat="1" ht="33" customHeight="1">
      <c r="B204" s="30"/>
      <c r="C204" s="135" t="s">
        <v>7</v>
      </c>
      <c r="D204" s="135" t="s">
        <v>141</v>
      </c>
      <c r="E204" s="136" t="s">
        <v>326</v>
      </c>
      <c r="F204" s="137" t="s">
        <v>327</v>
      </c>
      <c r="G204" s="138" t="s">
        <v>314</v>
      </c>
      <c r="H204" s="139">
        <v>0.41599999999999998</v>
      </c>
      <c r="I204" s="140"/>
      <c r="J204" s="141">
        <f>ROUND(I204*H204,2)</f>
        <v>0</v>
      </c>
      <c r="K204" s="142"/>
      <c r="L204" s="30"/>
      <c r="M204" s="143" t="s">
        <v>1</v>
      </c>
      <c r="N204" s="144" t="s">
        <v>44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149</v>
      </c>
      <c r="AT204" s="147" t="s">
        <v>141</v>
      </c>
      <c r="AU204" s="147" t="s">
        <v>88</v>
      </c>
      <c r="AY204" s="15" t="s">
        <v>138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5" t="s">
        <v>86</v>
      </c>
      <c r="BK204" s="148">
        <f>ROUND(I204*H204,2)</f>
        <v>0</v>
      </c>
      <c r="BL204" s="15" t="s">
        <v>149</v>
      </c>
      <c r="BM204" s="147" t="s">
        <v>967</v>
      </c>
    </row>
    <row r="205" spans="2:65" s="12" customFormat="1" ht="11.25">
      <c r="B205" s="149"/>
      <c r="D205" s="150" t="s">
        <v>147</v>
      </c>
      <c r="E205" s="151" t="s">
        <v>1</v>
      </c>
      <c r="F205" s="152" t="s">
        <v>968</v>
      </c>
      <c r="H205" s="153">
        <v>0.41599999999999998</v>
      </c>
      <c r="I205" s="154"/>
      <c r="L205" s="149"/>
      <c r="M205" s="155"/>
      <c r="T205" s="156"/>
      <c r="AT205" s="151" t="s">
        <v>147</v>
      </c>
      <c r="AU205" s="151" t="s">
        <v>88</v>
      </c>
      <c r="AV205" s="12" t="s">
        <v>88</v>
      </c>
      <c r="AW205" s="12" t="s">
        <v>33</v>
      </c>
      <c r="AX205" s="12" t="s">
        <v>86</v>
      </c>
      <c r="AY205" s="151" t="s">
        <v>138</v>
      </c>
    </row>
    <row r="206" spans="2:65" s="1" customFormat="1" ht="33" customHeight="1">
      <c r="B206" s="30"/>
      <c r="C206" s="135" t="s">
        <v>334</v>
      </c>
      <c r="D206" s="135" t="s">
        <v>141</v>
      </c>
      <c r="E206" s="136" t="s">
        <v>330</v>
      </c>
      <c r="F206" s="137" t="s">
        <v>331</v>
      </c>
      <c r="G206" s="138" t="s">
        <v>314</v>
      </c>
      <c r="H206" s="139">
        <v>1.0609999999999999</v>
      </c>
      <c r="I206" s="140"/>
      <c r="J206" s="141">
        <f>ROUND(I206*H206,2)</f>
        <v>0</v>
      </c>
      <c r="K206" s="142"/>
      <c r="L206" s="30"/>
      <c r="M206" s="143" t="s">
        <v>1</v>
      </c>
      <c r="N206" s="144" t="s">
        <v>44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149</v>
      </c>
      <c r="AT206" s="147" t="s">
        <v>141</v>
      </c>
      <c r="AU206" s="147" t="s">
        <v>88</v>
      </c>
      <c r="AY206" s="15" t="s">
        <v>138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5" t="s">
        <v>86</v>
      </c>
      <c r="BK206" s="148">
        <f>ROUND(I206*H206,2)</f>
        <v>0</v>
      </c>
      <c r="BL206" s="15" t="s">
        <v>149</v>
      </c>
      <c r="BM206" s="147" t="s">
        <v>332</v>
      </c>
    </row>
    <row r="207" spans="2:65" s="12" customFormat="1" ht="33.75">
      <c r="B207" s="149"/>
      <c r="D207" s="150" t="s">
        <v>147</v>
      </c>
      <c r="E207" s="151" t="s">
        <v>1</v>
      </c>
      <c r="F207" s="152" t="s">
        <v>969</v>
      </c>
      <c r="H207" s="153">
        <v>1.0609999999999999</v>
      </c>
      <c r="I207" s="154"/>
      <c r="L207" s="149"/>
      <c r="M207" s="155"/>
      <c r="T207" s="156"/>
      <c r="AT207" s="151" t="s">
        <v>147</v>
      </c>
      <c r="AU207" s="151" t="s">
        <v>88</v>
      </c>
      <c r="AV207" s="12" t="s">
        <v>88</v>
      </c>
      <c r="AW207" s="12" t="s">
        <v>33</v>
      </c>
      <c r="AX207" s="12" t="s">
        <v>79</v>
      </c>
      <c r="AY207" s="151" t="s">
        <v>138</v>
      </c>
    </row>
    <row r="208" spans="2:65" s="13" customFormat="1" ht="11.25">
      <c r="B208" s="157"/>
      <c r="D208" s="150" t="s">
        <v>147</v>
      </c>
      <c r="E208" s="158" t="s">
        <v>1</v>
      </c>
      <c r="F208" s="159" t="s">
        <v>148</v>
      </c>
      <c r="H208" s="160">
        <v>1.0609999999999999</v>
      </c>
      <c r="I208" s="161"/>
      <c r="L208" s="157"/>
      <c r="M208" s="162"/>
      <c r="T208" s="163"/>
      <c r="AT208" s="158" t="s">
        <v>147</v>
      </c>
      <c r="AU208" s="158" t="s">
        <v>88</v>
      </c>
      <c r="AV208" s="13" t="s">
        <v>149</v>
      </c>
      <c r="AW208" s="13" t="s">
        <v>33</v>
      </c>
      <c r="AX208" s="13" t="s">
        <v>86</v>
      </c>
      <c r="AY208" s="158" t="s">
        <v>138</v>
      </c>
    </row>
    <row r="209" spans="2:65" s="1" customFormat="1" ht="33" customHeight="1">
      <c r="B209" s="30"/>
      <c r="C209" s="135" t="s">
        <v>339</v>
      </c>
      <c r="D209" s="135" t="s">
        <v>141</v>
      </c>
      <c r="E209" s="136" t="s">
        <v>335</v>
      </c>
      <c r="F209" s="137" t="s">
        <v>336</v>
      </c>
      <c r="G209" s="138" t="s">
        <v>314</v>
      </c>
      <c r="H209" s="139">
        <v>16.268000000000001</v>
      </c>
      <c r="I209" s="140"/>
      <c r="J209" s="141">
        <f>ROUND(I209*H209,2)</f>
        <v>0</v>
      </c>
      <c r="K209" s="142"/>
      <c r="L209" s="30"/>
      <c r="M209" s="143" t="s">
        <v>1</v>
      </c>
      <c r="N209" s="144" t="s">
        <v>44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149</v>
      </c>
      <c r="AT209" s="147" t="s">
        <v>141</v>
      </c>
      <c r="AU209" s="147" t="s">
        <v>88</v>
      </c>
      <c r="AY209" s="15" t="s">
        <v>138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5" t="s">
        <v>86</v>
      </c>
      <c r="BK209" s="148">
        <f>ROUND(I209*H209,2)</f>
        <v>0</v>
      </c>
      <c r="BL209" s="15" t="s">
        <v>149</v>
      </c>
      <c r="BM209" s="147" t="s">
        <v>337</v>
      </c>
    </row>
    <row r="210" spans="2:65" s="12" customFormat="1" ht="11.25">
      <c r="B210" s="149"/>
      <c r="D210" s="150" t="s">
        <v>147</v>
      </c>
      <c r="E210" s="151" t="s">
        <v>1</v>
      </c>
      <c r="F210" s="152" t="s">
        <v>970</v>
      </c>
      <c r="H210" s="153">
        <v>16.268000000000001</v>
      </c>
      <c r="I210" s="154"/>
      <c r="L210" s="149"/>
      <c r="M210" s="155"/>
      <c r="T210" s="156"/>
      <c r="AT210" s="151" t="s">
        <v>147</v>
      </c>
      <c r="AU210" s="151" t="s">
        <v>88</v>
      </c>
      <c r="AV210" s="12" t="s">
        <v>88</v>
      </c>
      <c r="AW210" s="12" t="s">
        <v>33</v>
      </c>
      <c r="AX210" s="12" t="s">
        <v>86</v>
      </c>
      <c r="AY210" s="151" t="s">
        <v>138</v>
      </c>
    </row>
    <row r="211" spans="2:65" s="1" customFormat="1" ht="33" customHeight="1">
      <c r="B211" s="30"/>
      <c r="C211" s="135" t="s">
        <v>344</v>
      </c>
      <c r="D211" s="135" t="s">
        <v>141</v>
      </c>
      <c r="E211" s="136" t="s">
        <v>340</v>
      </c>
      <c r="F211" s="137" t="s">
        <v>341</v>
      </c>
      <c r="G211" s="138" t="s">
        <v>314</v>
      </c>
      <c r="H211" s="139">
        <v>1.242</v>
      </c>
      <c r="I211" s="140"/>
      <c r="J211" s="141">
        <f>ROUND(I211*H211,2)</f>
        <v>0</v>
      </c>
      <c r="K211" s="142"/>
      <c r="L211" s="30"/>
      <c r="M211" s="143" t="s">
        <v>1</v>
      </c>
      <c r="N211" s="144" t="s">
        <v>44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149</v>
      </c>
      <c r="AT211" s="147" t="s">
        <v>141</v>
      </c>
      <c r="AU211" s="147" t="s">
        <v>88</v>
      </c>
      <c r="AY211" s="15" t="s">
        <v>138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5" t="s">
        <v>86</v>
      </c>
      <c r="BK211" s="148">
        <f>ROUND(I211*H211,2)</f>
        <v>0</v>
      </c>
      <c r="BL211" s="15" t="s">
        <v>149</v>
      </c>
      <c r="BM211" s="147" t="s">
        <v>342</v>
      </c>
    </row>
    <row r="212" spans="2:65" s="12" customFormat="1" ht="11.25">
      <c r="B212" s="149"/>
      <c r="D212" s="150" t="s">
        <v>147</v>
      </c>
      <c r="E212" s="151" t="s">
        <v>1</v>
      </c>
      <c r="F212" s="152" t="s">
        <v>971</v>
      </c>
      <c r="H212" s="153">
        <v>1.242</v>
      </c>
      <c r="I212" s="154"/>
      <c r="L212" s="149"/>
      <c r="M212" s="155"/>
      <c r="T212" s="156"/>
      <c r="AT212" s="151" t="s">
        <v>147</v>
      </c>
      <c r="AU212" s="151" t="s">
        <v>88</v>
      </c>
      <c r="AV212" s="12" t="s">
        <v>88</v>
      </c>
      <c r="AW212" s="12" t="s">
        <v>33</v>
      </c>
      <c r="AX212" s="12" t="s">
        <v>86</v>
      </c>
      <c r="AY212" s="151" t="s">
        <v>138</v>
      </c>
    </row>
    <row r="213" spans="2:65" s="1" customFormat="1" ht="37.9" customHeight="1">
      <c r="B213" s="30"/>
      <c r="C213" s="135" t="s">
        <v>349</v>
      </c>
      <c r="D213" s="135" t="s">
        <v>141</v>
      </c>
      <c r="E213" s="136" t="s">
        <v>345</v>
      </c>
      <c r="F213" s="137" t="s">
        <v>346</v>
      </c>
      <c r="G213" s="138" t="s">
        <v>314</v>
      </c>
      <c r="H213" s="139">
        <v>0.20200000000000001</v>
      </c>
      <c r="I213" s="140"/>
      <c r="J213" s="141">
        <f>ROUND(I213*H213,2)</f>
        <v>0</v>
      </c>
      <c r="K213" s="142"/>
      <c r="L213" s="30"/>
      <c r="M213" s="143" t="s">
        <v>1</v>
      </c>
      <c r="N213" s="144" t="s">
        <v>44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149</v>
      </c>
      <c r="AT213" s="147" t="s">
        <v>141</v>
      </c>
      <c r="AU213" s="147" t="s">
        <v>88</v>
      </c>
      <c r="AY213" s="15" t="s">
        <v>138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5" t="s">
        <v>86</v>
      </c>
      <c r="BK213" s="148">
        <f>ROUND(I213*H213,2)</f>
        <v>0</v>
      </c>
      <c r="BL213" s="15" t="s">
        <v>149</v>
      </c>
      <c r="BM213" s="147" t="s">
        <v>347</v>
      </c>
    </row>
    <row r="214" spans="2:65" s="12" customFormat="1" ht="11.25">
      <c r="B214" s="149"/>
      <c r="D214" s="150" t="s">
        <v>147</v>
      </c>
      <c r="E214" s="151" t="s">
        <v>1</v>
      </c>
      <c r="F214" s="152" t="s">
        <v>972</v>
      </c>
      <c r="H214" s="153">
        <v>0.20200000000000001</v>
      </c>
      <c r="I214" s="154"/>
      <c r="L214" s="149"/>
      <c r="M214" s="155"/>
      <c r="T214" s="156"/>
      <c r="AT214" s="151" t="s">
        <v>147</v>
      </c>
      <c r="AU214" s="151" t="s">
        <v>88</v>
      </c>
      <c r="AV214" s="12" t="s">
        <v>88</v>
      </c>
      <c r="AW214" s="12" t="s">
        <v>33</v>
      </c>
      <c r="AX214" s="12" t="s">
        <v>86</v>
      </c>
      <c r="AY214" s="151" t="s">
        <v>138</v>
      </c>
    </row>
    <row r="215" spans="2:65" s="1" customFormat="1" ht="33" customHeight="1">
      <c r="B215" s="30"/>
      <c r="C215" s="135" t="s">
        <v>356</v>
      </c>
      <c r="D215" s="135" t="s">
        <v>141</v>
      </c>
      <c r="E215" s="136" t="s">
        <v>350</v>
      </c>
      <c r="F215" s="137" t="s">
        <v>351</v>
      </c>
      <c r="G215" s="138" t="s">
        <v>314</v>
      </c>
      <c r="H215" s="139">
        <v>0.95199999999999996</v>
      </c>
      <c r="I215" s="140"/>
      <c r="J215" s="141">
        <f>ROUND(I215*H215,2)</f>
        <v>0</v>
      </c>
      <c r="K215" s="142"/>
      <c r="L215" s="30"/>
      <c r="M215" s="143" t="s">
        <v>1</v>
      </c>
      <c r="N215" s="144" t="s">
        <v>44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149</v>
      </c>
      <c r="AT215" s="147" t="s">
        <v>141</v>
      </c>
      <c r="AU215" s="147" t="s">
        <v>88</v>
      </c>
      <c r="AY215" s="15" t="s">
        <v>138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5" t="s">
        <v>86</v>
      </c>
      <c r="BK215" s="148">
        <f>ROUND(I215*H215,2)</f>
        <v>0</v>
      </c>
      <c r="BL215" s="15" t="s">
        <v>149</v>
      </c>
      <c r="BM215" s="147" t="s">
        <v>352</v>
      </c>
    </row>
    <row r="216" spans="2:65" s="12" customFormat="1" ht="11.25">
      <c r="B216" s="149"/>
      <c r="D216" s="150" t="s">
        <v>147</v>
      </c>
      <c r="E216" s="151" t="s">
        <v>1</v>
      </c>
      <c r="F216" s="152" t="s">
        <v>973</v>
      </c>
      <c r="H216" s="153">
        <v>0.95199999999999996</v>
      </c>
      <c r="I216" s="154"/>
      <c r="L216" s="149"/>
      <c r="M216" s="155"/>
      <c r="T216" s="156"/>
      <c r="AT216" s="151" t="s">
        <v>147</v>
      </c>
      <c r="AU216" s="151" t="s">
        <v>88</v>
      </c>
      <c r="AV216" s="12" t="s">
        <v>88</v>
      </c>
      <c r="AW216" s="12" t="s">
        <v>33</v>
      </c>
      <c r="AX216" s="12" t="s">
        <v>86</v>
      </c>
      <c r="AY216" s="151" t="s">
        <v>138</v>
      </c>
    </row>
    <row r="217" spans="2:65" s="11" customFormat="1" ht="22.9" customHeight="1">
      <c r="B217" s="123"/>
      <c r="D217" s="124" t="s">
        <v>78</v>
      </c>
      <c r="E217" s="133" t="s">
        <v>354</v>
      </c>
      <c r="F217" s="133" t="s">
        <v>355</v>
      </c>
      <c r="I217" s="126"/>
      <c r="J217" s="134">
        <f>BK217</f>
        <v>0</v>
      </c>
      <c r="L217" s="123"/>
      <c r="M217" s="128"/>
      <c r="P217" s="129">
        <f>P218</f>
        <v>0</v>
      </c>
      <c r="R217" s="129">
        <f>R218</f>
        <v>0</v>
      </c>
      <c r="T217" s="130">
        <f>T218</f>
        <v>0</v>
      </c>
      <c r="AR217" s="124" t="s">
        <v>86</v>
      </c>
      <c r="AT217" s="131" t="s">
        <v>78</v>
      </c>
      <c r="AU217" s="131" t="s">
        <v>86</v>
      </c>
      <c r="AY217" s="124" t="s">
        <v>138</v>
      </c>
      <c r="BK217" s="132">
        <f>BK218</f>
        <v>0</v>
      </c>
    </row>
    <row r="218" spans="2:65" s="1" customFormat="1" ht="24.2" customHeight="1">
      <c r="B218" s="30"/>
      <c r="C218" s="135" t="s">
        <v>364</v>
      </c>
      <c r="D218" s="135" t="s">
        <v>141</v>
      </c>
      <c r="E218" s="136" t="s">
        <v>357</v>
      </c>
      <c r="F218" s="137" t="s">
        <v>358</v>
      </c>
      <c r="G218" s="138" t="s">
        <v>314</v>
      </c>
      <c r="H218" s="139">
        <v>29.018999999999998</v>
      </c>
      <c r="I218" s="140"/>
      <c r="J218" s="141">
        <f>ROUND(I218*H218,2)</f>
        <v>0</v>
      </c>
      <c r="K218" s="142"/>
      <c r="L218" s="30"/>
      <c r="M218" s="143" t="s">
        <v>1</v>
      </c>
      <c r="N218" s="144" t="s">
        <v>44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149</v>
      </c>
      <c r="AT218" s="147" t="s">
        <v>141</v>
      </c>
      <c r="AU218" s="147" t="s">
        <v>88</v>
      </c>
      <c r="AY218" s="15" t="s">
        <v>138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5" t="s">
        <v>86</v>
      </c>
      <c r="BK218" s="148">
        <f>ROUND(I218*H218,2)</f>
        <v>0</v>
      </c>
      <c r="BL218" s="15" t="s">
        <v>149</v>
      </c>
      <c r="BM218" s="147" t="s">
        <v>359</v>
      </c>
    </row>
    <row r="219" spans="2:65" s="11" customFormat="1" ht="25.9" customHeight="1">
      <c r="B219" s="123"/>
      <c r="D219" s="124" t="s">
        <v>78</v>
      </c>
      <c r="E219" s="125" t="s">
        <v>360</v>
      </c>
      <c r="F219" s="125" t="s">
        <v>361</v>
      </c>
      <c r="I219" s="126"/>
      <c r="J219" s="127">
        <f>BK219</f>
        <v>0</v>
      </c>
      <c r="L219" s="123"/>
      <c r="M219" s="128"/>
      <c r="P219" s="129">
        <f>P220+P321+P369+P406+P454+P478+P515+P556+P565+P585+P610+P617</f>
        <v>0</v>
      </c>
      <c r="R219" s="129">
        <f>R220+R321+R369+R406+R454+R478+R515+R556+R565+R585+R610+R617</f>
        <v>15.70965691</v>
      </c>
      <c r="T219" s="130">
        <f>T220+T321+T369+T406+T454+T478+T515+T556+T565+T585+T610+T617</f>
        <v>19.541906500000003</v>
      </c>
      <c r="AR219" s="124" t="s">
        <v>88</v>
      </c>
      <c r="AT219" s="131" t="s">
        <v>78</v>
      </c>
      <c r="AU219" s="131" t="s">
        <v>79</v>
      </c>
      <c r="AY219" s="124" t="s">
        <v>138</v>
      </c>
      <c r="BK219" s="132">
        <f>BK220+BK321+BK369+BK406+BK454+BK478+BK515+BK556+BK565+BK585+BK610+BK617</f>
        <v>0</v>
      </c>
    </row>
    <row r="220" spans="2:65" s="11" customFormat="1" ht="22.9" customHeight="1">
      <c r="B220" s="123"/>
      <c r="D220" s="124" t="s">
        <v>78</v>
      </c>
      <c r="E220" s="133" t="s">
        <v>362</v>
      </c>
      <c r="F220" s="133" t="s">
        <v>363</v>
      </c>
      <c r="I220" s="126"/>
      <c r="J220" s="134">
        <f>BK220</f>
        <v>0</v>
      </c>
      <c r="L220" s="123"/>
      <c r="M220" s="128"/>
      <c r="P220" s="129">
        <f>SUM(P221:P320)</f>
        <v>0</v>
      </c>
      <c r="R220" s="129">
        <f>SUM(R221:R320)</f>
        <v>7.9729186100000007</v>
      </c>
      <c r="T220" s="130">
        <f>SUM(T221:T320)</f>
        <v>16.3425175</v>
      </c>
      <c r="AR220" s="124" t="s">
        <v>88</v>
      </c>
      <c r="AT220" s="131" t="s">
        <v>78</v>
      </c>
      <c r="AU220" s="131" t="s">
        <v>86</v>
      </c>
      <c r="AY220" s="124" t="s">
        <v>138</v>
      </c>
      <c r="BK220" s="132">
        <f>SUM(BK221:BK320)</f>
        <v>0</v>
      </c>
    </row>
    <row r="221" spans="2:65" s="1" customFormat="1" ht="24.2" customHeight="1">
      <c r="B221" s="30"/>
      <c r="C221" s="135" t="s">
        <v>368</v>
      </c>
      <c r="D221" s="135" t="s">
        <v>141</v>
      </c>
      <c r="E221" s="136" t="s">
        <v>365</v>
      </c>
      <c r="F221" s="137" t="s">
        <v>366</v>
      </c>
      <c r="G221" s="138" t="s">
        <v>238</v>
      </c>
      <c r="H221" s="139">
        <v>596.20000000000005</v>
      </c>
      <c r="I221" s="140"/>
      <c r="J221" s="141">
        <f>ROUND(I221*H221,2)</f>
        <v>0</v>
      </c>
      <c r="K221" s="142"/>
      <c r="L221" s="30"/>
      <c r="M221" s="143" t="s">
        <v>1</v>
      </c>
      <c r="N221" s="144" t="s">
        <v>44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149</v>
      </c>
      <c r="AT221" s="147" t="s">
        <v>141</v>
      </c>
      <c r="AU221" s="147" t="s">
        <v>88</v>
      </c>
      <c r="AY221" s="15" t="s">
        <v>138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5" t="s">
        <v>86</v>
      </c>
      <c r="BK221" s="148">
        <f>ROUND(I221*H221,2)</f>
        <v>0</v>
      </c>
      <c r="BL221" s="15" t="s">
        <v>149</v>
      </c>
      <c r="BM221" s="147" t="s">
        <v>367</v>
      </c>
    </row>
    <row r="222" spans="2:65" s="12" customFormat="1" ht="11.25">
      <c r="B222" s="149"/>
      <c r="D222" s="150" t="s">
        <v>147</v>
      </c>
      <c r="E222" s="151" t="s">
        <v>1</v>
      </c>
      <c r="F222" s="152" t="s">
        <v>962</v>
      </c>
      <c r="H222" s="153">
        <v>596.20000000000005</v>
      </c>
      <c r="I222" s="154"/>
      <c r="L222" s="149"/>
      <c r="M222" s="155"/>
      <c r="T222" s="156"/>
      <c r="AT222" s="151" t="s">
        <v>147</v>
      </c>
      <c r="AU222" s="151" t="s">
        <v>88</v>
      </c>
      <c r="AV222" s="12" t="s">
        <v>88</v>
      </c>
      <c r="AW222" s="12" t="s">
        <v>33</v>
      </c>
      <c r="AX222" s="12" t="s">
        <v>79</v>
      </c>
      <c r="AY222" s="151" t="s">
        <v>138</v>
      </c>
    </row>
    <row r="223" spans="2:65" s="13" customFormat="1" ht="11.25">
      <c r="B223" s="157"/>
      <c r="D223" s="150" t="s">
        <v>147</v>
      </c>
      <c r="E223" s="158" t="s">
        <v>1</v>
      </c>
      <c r="F223" s="159" t="s">
        <v>148</v>
      </c>
      <c r="H223" s="160">
        <v>596.20000000000005</v>
      </c>
      <c r="I223" s="161"/>
      <c r="L223" s="157"/>
      <c r="M223" s="162"/>
      <c r="T223" s="163"/>
      <c r="AT223" s="158" t="s">
        <v>147</v>
      </c>
      <c r="AU223" s="158" t="s">
        <v>88</v>
      </c>
      <c r="AV223" s="13" t="s">
        <v>149</v>
      </c>
      <c r="AW223" s="13" t="s">
        <v>33</v>
      </c>
      <c r="AX223" s="13" t="s">
        <v>86</v>
      </c>
      <c r="AY223" s="158" t="s">
        <v>138</v>
      </c>
    </row>
    <row r="224" spans="2:65" s="1" customFormat="1" ht="16.5" customHeight="1">
      <c r="B224" s="30"/>
      <c r="C224" s="135" t="s">
        <v>373</v>
      </c>
      <c r="D224" s="135" t="s">
        <v>141</v>
      </c>
      <c r="E224" s="136" t="s">
        <v>369</v>
      </c>
      <c r="F224" s="137" t="s">
        <v>370</v>
      </c>
      <c r="G224" s="138" t="s">
        <v>238</v>
      </c>
      <c r="H224" s="139">
        <v>33.6</v>
      </c>
      <c r="I224" s="140"/>
      <c r="J224" s="141">
        <f>ROUND(I224*H224,2)</f>
        <v>0</v>
      </c>
      <c r="K224" s="142"/>
      <c r="L224" s="30"/>
      <c r="M224" s="143" t="s">
        <v>1</v>
      </c>
      <c r="N224" s="144" t="s">
        <v>44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149</v>
      </c>
      <c r="AT224" s="147" t="s">
        <v>141</v>
      </c>
      <c r="AU224" s="147" t="s">
        <v>88</v>
      </c>
      <c r="AY224" s="15" t="s">
        <v>138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5" t="s">
        <v>86</v>
      </c>
      <c r="BK224" s="148">
        <f>ROUND(I224*H224,2)</f>
        <v>0</v>
      </c>
      <c r="BL224" s="15" t="s">
        <v>149</v>
      </c>
      <c r="BM224" s="147" t="s">
        <v>371</v>
      </c>
    </row>
    <row r="225" spans="2:65" s="12" customFormat="1" ht="11.25">
      <c r="B225" s="149"/>
      <c r="D225" s="150" t="s">
        <v>147</v>
      </c>
      <c r="E225" s="151" t="s">
        <v>1</v>
      </c>
      <c r="F225" s="152" t="s">
        <v>974</v>
      </c>
      <c r="H225" s="153">
        <v>33.6</v>
      </c>
      <c r="I225" s="154"/>
      <c r="L225" s="149"/>
      <c r="M225" s="155"/>
      <c r="T225" s="156"/>
      <c r="AT225" s="151" t="s">
        <v>147</v>
      </c>
      <c r="AU225" s="151" t="s">
        <v>88</v>
      </c>
      <c r="AV225" s="12" t="s">
        <v>88</v>
      </c>
      <c r="AW225" s="12" t="s">
        <v>33</v>
      </c>
      <c r="AX225" s="12" t="s">
        <v>79</v>
      </c>
      <c r="AY225" s="151" t="s">
        <v>138</v>
      </c>
    </row>
    <row r="226" spans="2:65" s="13" customFormat="1" ht="11.25">
      <c r="B226" s="157"/>
      <c r="D226" s="150" t="s">
        <v>147</v>
      </c>
      <c r="E226" s="158" t="s">
        <v>1</v>
      </c>
      <c r="F226" s="159" t="s">
        <v>148</v>
      </c>
      <c r="H226" s="160">
        <v>33.6</v>
      </c>
      <c r="I226" s="161"/>
      <c r="L226" s="157"/>
      <c r="M226" s="162"/>
      <c r="T226" s="163"/>
      <c r="AT226" s="158" t="s">
        <v>147</v>
      </c>
      <c r="AU226" s="158" t="s">
        <v>88</v>
      </c>
      <c r="AV226" s="13" t="s">
        <v>149</v>
      </c>
      <c r="AW226" s="13" t="s">
        <v>33</v>
      </c>
      <c r="AX226" s="13" t="s">
        <v>86</v>
      </c>
      <c r="AY226" s="158" t="s">
        <v>138</v>
      </c>
    </row>
    <row r="227" spans="2:65" s="1" customFormat="1" ht="33" customHeight="1">
      <c r="B227" s="30"/>
      <c r="C227" s="135" t="s">
        <v>378</v>
      </c>
      <c r="D227" s="135" t="s">
        <v>141</v>
      </c>
      <c r="E227" s="136" t="s">
        <v>975</v>
      </c>
      <c r="F227" s="137" t="s">
        <v>976</v>
      </c>
      <c r="G227" s="138" t="s">
        <v>238</v>
      </c>
      <c r="H227" s="139">
        <v>36.299999999999997</v>
      </c>
      <c r="I227" s="140"/>
      <c r="J227" s="141">
        <f>ROUND(I227*H227,2)</f>
        <v>0</v>
      </c>
      <c r="K227" s="142"/>
      <c r="L227" s="30"/>
      <c r="M227" s="143" t="s">
        <v>1</v>
      </c>
      <c r="N227" s="144" t="s">
        <v>44</v>
      </c>
      <c r="P227" s="145">
        <f>O227*H227</f>
        <v>0</v>
      </c>
      <c r="Q227" s="145">
        <v>0</v>
      </c>
      <c r="R227" s="145">
        <f>Q227*H227</f>
        <v>0</v>
      </c>
      <c r="S227" s="145">
        <v>2E-3</v>
      </c>
      <c r="T227" s="146">
        <f>S227*H227</f>
        <v>7.2599999999999998E-2</v>
      </c>
      <c r="AR227" s="147" t="s">
        <v>296</v>
      </c>
      <c r="AT227" s="147" t="s">
        <v>141</v>
      </c>
      <c r="AU227" s="147" t="s">
        <v>88</v>
      </c>
      <c r="AY227" s="15" t="s">
        <v>138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5" t="s">
        <v>86</v>
      </c>
      <c r="BK227" s="148">
        <f>ROUND(I227*H227,2)</f>
        <v>0</v>
      </c>
      <c r="BL227" s="15" t="s">
        <v>296</v>
      </c>
      <c r="BM227" s="147" t="s">
        <v>977</v>
      </c>
    </row>
    <row r="228" spans="2:65" s="12" customFormat="1" ht="11.25">
      <c r="B228" s="149"/>
      <c r="D228" s="150" t="s">
        <v>147</v>
      </c>
      <c r="E228" s="151" t="s">
        <v>1</v>
      </c>
      <c r="F228" s="152" t="s">
        <v>961</v>
      </c>
      <c r="H228" s="153">
        <v>36.299999999999997</v>
      </c>
      <c r="I228" s="154"/>
      <c r="L228" s="149"/>
      <c r="M228" s="155"/>
      <c r="T228" s="156"/>
      <c r="AT228" s="151" t="s">
        <v>147</v>
      </c>
      <c r="AU228" s="151" t="s">
        <v>88</v>
      </c>
      <c r="AV228" s="12" t="s">
        <v>88</v>
      </c>
      <c r="AW228" s="12" t="s">
        <v>33</v>
      </c>
      <c r="AX228" s="12" t="s">
        <v>79</v>
      </c>
      <c r="AY228" s="151" t="s">
        <v>138</v>
      </c>
    </row>
    <row r="229" spans="2:65" s="13" customFormat="1" ht="11.25">
      <c r="B229" s="157"/>
      <c r="D229" s="150" t="s">
        <v>147</v>
      </c>
      <c r="E229" s="158" t="s">
        <v>1</v>
      </c>
      <c r="F229" s="159" t="s">
        <v>148</v>
      </c>
      <c r="H229" s="160">
        <v>36.299999999999997</v>
      </c>
      <c r="I229" s="161"/>
      <c r="L229" s="157"/>
      <c r="M229" s="162"/>
      <c r="T229" s="163"/>
      <c r="AT229" s="158" t="s">
        <v>147</v>
      </c>
      <c r="AU229" s="158" t="s">
        <v>88</v>
      </c>
      <c r="AV229" s="13" t="s">
        <v>149</v>
      </c>
      <c r="AW229" s="13" t="s">
        <v>33</v>
      </c>
      <c r="AX229" s="13" t="s">
        <v>86</v>
      </c>
      <c r="AY229" s="158" t="s">
        <v>138</v>
      </c>
    </row>
    <row r="230" spans="2:65" s="1" customFormat="1" ht="24.2" customHeight="1">
      <c r="B230" s="30"/>
      <c r="C230" s="135" t="s">
        <v>385</v>
      </c>
      <c r="D230" s="135" t="s">
        <v>141</v>
      </c>
      <c r="E230" s="136" t="s">
        <v>374</v>
      </c>
      <c r="F230" s="137" t="s">
        <v>375</v>
      </c>
      <c r="G230" s="138" t="s">
        <v>278</v>
      </c>
      <c r="H230" s="139">
        <v>7</v>
      </c>
      <c r="I230" s="140"/>
      <c r="J230" s="141">
        <f>ROUND(I230*H230,2)</f>
        <v>0</v>
      </c>
      <c r="K230" s="142"/>
      <c r="L230" s="30"/>
      <c r="M230" s="143" t="s">
        <v>1</v>
      </c>
      <c r="N230" s="144" t="s">
        <v>44</v>
      </c>
      <c r="P230" s="145">
        <f>O230*H230</f>
        <v>0</v>
      </c>
      <c r="Q230" s="145">
        <v>0</v>
      </c>
      <c r="R230" s="145">
        <f>Q230*H230</f>
        <v>0</v>
      </c>
      <c r="S230" s="145">
        <v>2.9999999999999997E-4</v>
      </c>
      <c r="T230" s="146">
        <f>S230*H230</f>
        <v>2.0999999999999999E-3</v>
      </c>
      <c r="AR230" s="147" t="s">
        <v>296</v>
      </c>
      <c r="AT230" s="147" t="s">
        <v>141</v>
      </c>
      <c r="AU230" s="147" t="s">
        <v>88</v>
      </c>
      <c r="AY230" s="15" t="s">
        <v>138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5" t="s">
        <v>86</v>
      </c>
      <c r="BK230" s="148">
        <f>ROUND(I230*H230,2)</f>
        <v>0</v>
      </c>
      <c r="BL230" s="15" t="s">
        <v>296</v>
      </c>
      <c r="BM230" s="147" t="s">
        <v>376</v>
      </c>
    </row>
    <row r="231" spans="2:65" s="12" customFormat="1" ht="11.25">
      <c r="B231" s="149"/>
      <c r="D231" s="150" t="s">
        <v>147</v>
      </c>
      <c r="E231" s="151" t="s">
        <v>1</v>
      </c>
      <c r="F231" s="152" t="s">
        <v>978</v>
      </c>
      <c r="H231" s="153">
        <v>7</v>
      </c>
      <c r="I231" s="154"/>
      <c r="L231" s="149"/>
      <c r="M231" s="155"/>
      <c r="T231" s="156"/>
      <c r="AT231" s="151" t="s">
        <v>147</v>
      </c>
      <c r="AU231" s="151" t="s">
        <v>88</v>
      </c>
      <c r="AV231" s="12" t="s">
        <v>88</v>
      </c>
      <c r="AW231" s="12" t="s">
        <v>33</v>
      </c>
      <c r="AX231" s="12" t="s">
        <v>79</v>
      </c>
      <c r="AY231" s="151" t="s">
        <v>138</v>
      </c>
    </row>
    <row r="232" spans="2:65" s="13" customFormat="1" ht="11.25">
      <c r="B232" s="157"/>
      <c r="D232" s="150" t="s">
        <v>147</v>
      </c>
      <c r="E232" s="158" t="s">
        <v>1</v>
      </c>
      <c r="F232" s="159" t="s">
        <v>148</v>
      </c>
      <c r="H232" s="160">
        <v>7</v>
      </c>
      <c r="I232" s="161"/>
      <c r="L232" s="157"/>
      <c r="M232" s="162"/>
      <c r="T232" s="163"/>
      <c r="AT232" s="158" t="s">
        <v>147</v>
      </c>
      <c r="AU232" s="158" t="s">
        <v>88</v>
      </c>
      <c r="AV232" s="13" t="s">
        <v>149</v>
      </c>
      <c r="AW232" s="13" t="s">
        <v>33</v>
      </c>
      <c r="AX232" s="13" t="s">
        <v>86</v>
      </c>
      <c r="AY232" s="158" t="s">
        <v>138</v>
      </c>
    </row>
    <row r="233" spans="2:65" s="1" customFormat="1" ht="24.2" customHeight="1">
      <c r="B233" s="30"/>
      <c r="C233" s="135" t="s">
        <v>391</v>
      </c>
      <c r="D233" s="135" t="s">
        <v>141</v>
      </c>
      <c r="E233" s="136" t="s">
        <v>386</v>
      </c>
      <c r="F233" s="137" t="s">
        <v>387</v>
      </c>
      <c r="G233" s="138" t="s">
        <v>238</v>
      </c>
      <c r="H233" s="139">
        <v>736.57500000000005</v>
      </c>
      <c r="I233" s="140"/>
      <c r="J233" s="141">
        <f>ROUND(I233*H233,2)</f>
        <v>0</v>
      </c>
      <c r="K233" s="142"/>
      <c r="L233" s="30"/>
      <c r="M233" s="143" t="s">
        <v>1</v>
      </c>
      <c r="N233" s="144" t="s">
        <v>44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296</v>
      </c>
      <c r="AT233" s="147" t="s">
        <v>141</v>
      </c>
      <c r="AU233" s="147" t="s">
        <v>88</v>
      </c>
      <c r="AY233" s="15" t="s">
        <v>138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5" t="s">
        <v>86</v>
      </c>
      <c r="BK233" s="148">
        <f>ROUND(I233*H233,2)</f>
        <v>0</v>
      </c>
      <c r="BL233" s="15" t="s">
        <v>296</v>
      </c>
      <c r="BM233" s="147" t="s">
        <v>388</v>
      </c>
    </row>
    <row r="234" spans="2:65" s="12" customFormat="1" ht="11.25">
      <c r="B234" s="149"/>
      <c r="D234" s="150" t="s">
        <v>147</v>
      </c>
      <c r="E234" s="151" t="s">
        <v>1</v>
      </c>
      <c r="F234" s="152" t="s">
        <v>979</v>
      </c>
      <c r="H234" s="153">
        <v>728.74</v>
      </c>
      <c r="I234" s="154"/>
      <c r="L234" s="149"/>
      <c r="M234" s="155"/>
      <c r="T234" s="156"/>
      <c r="AT234" s="151" t="s">
        <v>147</v>
      </c>
      <c r="AU234" s="151" t="s">
        <v>88</v>
      </c>
      <c r="AV234" s="12" t="s">
        <v>88</v>
      </c>
      <c r="AW234" s="12" t="s">
        <v>33</v>
      </c>
      <c r="AX234" s="12" t="s">
        <v>79</v>
      </c>
      <c r="AY234" s="151" t="s">
        <v>138</v>
      </c>
    </row>
    <row r="235" spans="2:65" s="12" customFormat="1" ht="11.25">
      <c r="B235" s="149"/>
      <c r="D235" s="150" t="s">
        <v>147</v>
      </c>
      <c r="E235" s="151" t="s">
        <v>1</v>
      </c>
      <c r="F235" s="152" t="s">
        <v>390</v>
      </c>
      <c r="H235" s="153">
        <v>2.2749999999999999</v>
      </c>
      <c r="I235" s="154"/>
      <c r="L235" s="149"/>
      <c r="M235" s="155"/>
      <c r="T235" s="156"/>
      <c r="AT235" s="151" t="s">
        <v>147</v>
      </c>
      <c r="AU235" s="151" t="s">
        <v>88</v>
      </c>
      <c r="AV235" s="12" t="s">
        <v>88</v>
      </c>
      <c r="AW235" s="12" t="s">
        <v>33</v>
      </c>
      <c r="AX235" s="12" t="s">
        <v>79</v>
      </c>
      <c r="AY235" s="151" t="s">
        <v>138</v>
      </c>
    </row>
    <row r="236" spans="2:65" s="12" customFormat="1" ht="11.25">
      <c r="B236" s="149"/>
      <c r="D236" s="150" t="s">
        <v>147</v>
      </c>
      <c r="E236" s="151" t="s">
        <v>1</v>
      </c>
      <c r="F236" s="152" t="s">
        <v>980</v>
      </c>
      <c r="H236" s="153">
        <v>5.56</v>
      </c>
      <c r="I236" s="154"/>
      <c r="L236" s="149"/>
      <c r="M236" s="155"/>
      <c r="T236" s="156"/>
      <c r="AT236" s="151" t="s">
        <v>147</v>
      </c>
      <c r="AU236" s="151" t="s">
        <v>88</v>
      </c>
      <c r="AV236" s="12" t="s">
        <v>88</v>
      </c>
      <c r="AW236" s="12" t="s">
        <v>33</v>
      </c>
      <c r="AX236" s="12" t="s">
        <v>79</v>
      </c>
      <c r="AY236" s="151" t="s">
        <v>138</v>
      </c>
    </row>
    <row r="237" spans="2:65" s="13" customFormat="1" ht="11.25">
      <c r="B237" s="157"/>
      <c r="D237" s="150" t="s">
        <v>147</v>
      </c>
      <c r="E237" s="158" t="s">
        <v>1</v>
      </c>
      <c r="F237" s="159" t="s">
        <v>148</v>
      </c>
      <c r="H237" s="160">
        <v>736.57500000000005</v>
      </c>
      <c r="I237" s="161"/>
      <c r="L237" s="157"/>
      <c r="M237" s="162"/>
      <c r="T237" s="163"/>
      <c r="AT237" s="158" t="s">
        <v>147</v>
      </c>
      <c r="AU237" s="158" t="s">
        <v>88</v>
      </c>
      <c r="AV237" s="13" t="s">
        <v>149</v>
      </c>
      <c r="AW237" s="13" t="s">
        <v>33</v>
      </c>
      <c r="AX237" s="13" t="s">
        <v>86</v>
      </c>
      <c r="AY237" s="158" t="s">
        <v>138</v>
      </c>
    </row>
    <row r="238" spans="2:65" s="1" customFormat="1" ht="16.5" customHeight="1">
      <c r="B238" s="30"/>
      <c r="C238" s="170" t="s">
        <v>398</v>
      </c>
      <c r="D238" s="170" t="s">
        <v>241</v>
      </c>
      <c r="E238" s="171" t="s">
        <v>392</v>
      </c>
      <c r="F238" s="172" t="s">
        <v>393</v>
      </c>
      <c r="G238" s="173" t="s">
        <v>314</v>
      </c>
      <c r="H238" s="174">
        <v>0.28399999999999997</v>
      </c>
      <c r="I238" s="175"/>
      <c r="J238" s="176">
        <f>ROUND(I238*H238,2)</f>
        <v>0</v>
      </c>
      <c r="K238" s="177"/>
      <c r="L238" s="178"/>
      <c r="M238" s="179" t="s">
        <v>1</v>
      </c>
      <c r="N238" s="180" t="s">
        <v>44</v>
      </c>
      <c r="P238" s="145">
        <f>O238*H238</f>
        <v>0</v>
      </c>
      <c r="Q238" s="145">
        <v>1</v>
      </c>
      <c r="R238" s="145">
        <f>Q238*H238</f>
        <v>0.28399999999999997</v>
      </c>
      <c r="S238" s="145">
        <v>0</v>
      </c>
      <c r="T238" s="146">
        <f>S238*H238</f>
        <v>0</v>
      </c>
      <c r="AR238" s="147" t="s">
        <v>391</v>
      </c>
      <c r="AT238" s="147" t="s">
        <v>241</v>
      </c>
      <c r="AU238" s="147" t="s">
        <v>88</v>
      </c>
      <c r="AY238" s="15" t="s">
        <v>138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5" t="s">
        <v>86</v>
      </c>
      <c r="BK238" s="148">
        <f>ROUND(I238*H238,2)</f>
        <v>0</v>
      </c>
      <c r="BL238" s="15" t="s">
        <v>296</v>
      </c>
      <c r="BM238" s="147" t="s">
        <v>394</v>
      </c>
    </row>
    <row r="239" spans="2:65" s="1" customFormat="1" ht="19.5">
      <c r="B239" s="30"/>
      <c r="D239" s="150" t="s">
        <v>153</v>
      </c>
      <c r="F239" s="164" t="s">
        <v>395</v>
      </c>
      <c r="I239" s="165"/>
      <c r="L239" s="30"/>
      <c r="M239" s="166"/>
      <c r="T239" s="54"/>
      <c r="AT239" s="15" t="s">
        <v>153</v>
      </c>
      <c r="AU239" s="15" t="s">
        <v>88</v>
      </c>
    </row>
    <row r="240" spans="2:65" s="12" customFormat="1" ht="11.25">
      <c r="B240" s="149"/>
      <c r="D240" s="150" t="s">
        <v>147</v>
      </c>
      <c r="E240" s="151" t="s">
        <v>1</v>
      </c>
      <c r="F240" s="152" t="s">
        <v>981</v>
      </c>
      <c r="H240" s="153">
        <v>0.25800000000000001</v>
      </c>
      <c r="I240" s="154"/>
      <c r="L240" s="149"/>
      <c r="M240" s="155"/>
      <c r="T240" s="156"/>
      <c r="AT240" s="151" t="s">
        <v>147</v>
      </c>
      <c r="AU240" s="151" t="s">
        <v>88</v>
      </c>
      <c r="AV240" s="12" t="s">
        <v>88</v>
      </c>
      <c r="AW240" s="12" t="s">
        <v>33</v>
      </c>
      <c r="AX240" s="12" t="s">
        <v>79</v>
      </c>
      <c r="AY240" s="151" t="s">
        <v>138</v>
      </c>
    </row>
    <row r="241" spans="2:65" s="13" customFormat="1" ht="11.25">
      <c r="B241" s="157"/>
      <c r="D241" s="150" t="s">
        <v>147</v>
      </c>
      <c r="E241" s="158" t="s">
        <v>1</v>
      </c>
      <c r="F241" s="159" t="s">
        <v>148</v>
      </c>
      <c r="H241" s="160">
        <v>0.25800000000000001</v>
      </c>
      <c r="I241" s="161"/>
      <c r="L241" s="157"/>
      <c r="M241" s="162"/>
      <c r="T241" s="163"/>
      <c r="AT241" s="158" t="s">
        <v>147</v>
      </c>
      <c r="AU241" s="158" t="s">
        <v>88</v>
      </c>
      <c r="AV241" s="13" t="s">
        <v>149</v>
      </c>
      <c r="AW241" s="13" t="s">
        <v>33</v>
      </c>
      <c r="AX241" s="13" t="s">
        <v>86</v>
      </c>
      <c r="AY241" s="158" t="s">
        <v>138</v>
      </c>
    </row>
    <row r="242" spans="2:65" s="12" customFormat="1" ht="11.25">
      <c r="B242" s="149"/>
      <c r="D242" s="150" t="s">
        <v>147</v>
      </c>
      <c r="F242" s="152" t="s">
        <v>982</v>
      </c>
      <c r="H242" s="153">
        <v>0.28399999999999997</v>
      </c>
      <c r="I242" s="154"/>
      <c r="L242" s="149"/>
      <c r="M242" s="155"/>
      <c r="T242" s="156"/>
      <c r="AT242" s="151" t="s">
        <v>147</v>
      </c>
      <c r="AU242" s="151" t="s">
        <v>88</v>
      </c>
      <c r="AV242" s="12" t="s">
        <v>88</v>
      </c>
      <c r="AW242" s="12" t="s">
        <v>4</v>
      </c>
      <c r="AX242" s="12" t="s">
        <v>86</v>
      </c>
      <c r="AY242" s="151" t="s">
        <v>138</v>
      </c>
    </row>
    <row r="243" spans="2:65" s="1" customFormat="1" ht="24.2" customHeight="1">
      <c r="B243" s="30"/>
      <c r="C243" s="135" t="s">
        <v>402</v>
      </c>
      <c r="D243" s="135" t="s">
        <v>141</v>
      </c>
      <c r="E243" s="136" t="s">
        <v>399</v>
      </c>
      <c r="F243" s="137" t="s">
        <v>400</v>
      </c>
      <c r="G243" s="138" t="s">
        <v>238</v>
      </c>
      <c r="H243" s="139">
        <v>740.01499999999999</v>
      </c>
      <c r="I243" s="140"/>
      <c r="J243" s="141">
        <f>ROUND(I243*H243,2)</f>
        <v>0</v>
      </c>
      <c r="K243" s="142"/>
      <c r="L243" s="30"/>
      <c r="M243" s="143" t="s">
        <v>1</v>
      </c>
      <c r="N243" s="144" t="s">
        <v>44</v>
      </c>
      <c r="P243" s="145">
        <f>O243*H243</f>
        <v>0</v>
      </c>
      <c r="Q243" s="145">
        <v>0</v>
      </c>
      <c r="R243" s="145">
        <f>Q243*H243</f>
        <v>0</v>
      </c>
      <c r="S243" s="145">
        <v>1.6500000000000001E-2</v>
      </c>
      <c r="T243" s="146">
        <f>S243*H243</f>
        <v>12.210247499999999</v>
      </c>
      <c r="AR243" s="147" t="s">
        <v>296</v>
      </c>
      <c r="AT243" s="147" t="s">
        <v>141</v>
      </c>
      <c r="AU243" s="147" t="s">
        <v>88</v>
      </c>
      <c r="AY243" s="15" t="s">
        <v>138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5" t="s">
        <v>86</v>
      </c>
      <c r="BK243" s="148">
        <f>ROUND(I243*H243,2)</f>
        <v>0</v>
      </c>
      <c r="BL243" s="15" t="s">
        <v>296</v>
      </c>
      <c r="BM243" s="147" t="s">
        <v>401</v>
      </c>
    </row>
    <row r="244" spans="2:65" s="12" customFormat="1" ht="11.25">
      <c r="B244" s="149"/>
      <c r="D244" s="150" t="s">
        <v>147</v>
      </c>
      <c r="E244" s="151" t="s">
        <v>1</v>
      </c>
      <c r="F244" s="152" t="s">
        <v>979</v>
      </c>
      <c r="H244" s="153">
        <v>728.74</v>
      </c>
      <c r="I244" s="154"/>
      <c r="L244" s="149"/>
      <c r="M244" s="155"/>
      <c r="T244" s="156"/>
      <c r="AT244" s="151" t="s">
        <v>147</v>
      </c>
      <c r="AU244" s="151" t="s">
        <v>88</v>
      </c>
      <c r="AV244" s="12" t="s">
        <v>88</v>
      </c>
      <c r="AW244" s="12" t="s">
        <v>33</v>
      </c>
      <c r="AX244" s="12" t="s">
        <v>79</v>
      </c>
      <c r="AY244" s="151" t="s">
        <v>138</v>
      </c>
    </row>
    <row r="245" spans="2:65" s="12" customFormat="1" ht="11.25">
      <c r="B245" s="149"/>
      <c r="D245" s="150" t="s">
        <v>147</v>
      </c>
      <c r="E245" s="151" t="s">
        <v>1</v>
      </c>
      <c r="F245" s="152" t="s">
        <v>390</v>
      </c>
      <c r="H245" s="153">
        <v>2.2749999999999999</v>
      </c>
      <c r="I245" s="154"/>
      <c r="L245" s="149"/>
      <c r="M245" s="155"/>
      <c r="T245" s="156"/>
      <c r="AT245" s="151" t="s">
        <v>147</v>
      </c>
      <c r="AU245" s="151" t="s">
        <v>88</v>
      </c>
      <c r="AV245" s="12" t="s">
        <v>88</v>
      </c>
      <c r="AW245" s="12" t="s">
        <v>33</v>
      </c>
      <c r="AX245" s="12" t="s">
        <v>79</v>
      </c>
      <c r="AY245" s="151" t="s">
        <v>138</v>
      </c>
    </row>
    <row r="246" spans="2:65" s="12" customFormat="1" ht="11.25">
      <c r="B246" s="149"/>
      <c r="D246" s="150" t="s">
        <v>147</v>
      </c>
      <c r="E246" s="151" t="s">
        <v>1</v>
      </c>
      <c r="F246" s="152" t="s">
        <v>983</v>
      </c>
      <c r="H246" s="153">
        <v>9</v>
      </c>
      <c r="I246" s="154"/>
      <c r="L246" s="149"/>
      <c r="M246" s="155"/>
      <c r="T246" s="156"/>
      <c r="AT246" s="151" t="s">
        <v>147</v>
      </c>
      <c r="AU246" s="151" t="s">
        <v>88</v>
      </c>
      <c r="AV246" s="12" t="s">
        <v>88</v>
      </c>
      <c r="AW246" s="12" t="s">
        <v>33</v>
      </c>
      <c r="AX246" s="12" t="s">
        <v>79</v>
      </c>
      <c r="AY246" s="151" t="s">
        <v>138</v>
      </c>
    </row>
    <row r="247" spans="2:65" s="13" customFormat="1" ht="11.25">
      <c r="B247" s="157"/>
      <c r="D247" s="150" t="s">
        <v>147</v>
      </c>
      <c r="E247" s="158" t="s">
        <v>1</v>
      </c>
      <c r="F247" s="159" t="s">
        <v>148</v>
      </c>
      <c r="H247" s="160">
        <v>740.01499999999999</v>
      </c>
      <c r="I247" s="161"/>
      <c r="L247" s="157"/>
      <c r="M247" s="162"/>
      <c r="T247" s="163"/>
      <c r="AT247" s="158" t="s">
        <v>147</v>
      </c>
      <c r="AU247" s="158" t="s">
        <v>88</v>
      </c>
      <c r="AV247" s="13" t="s">
        <v>149</v>
      </c>
      <c r="AW247" s="13" t="s">
        <v>33</v>
      </c>
      <c r="AX247" s="13" t="s">
        <v>86</v>
      </c>
      <c r="AY247" s="158" t="s">
        <v>138</v>
      </c>
    </row>
    <row r="248" spans="2:65" s="1" customFormat="1" ht="33" customHeight="1">
      <c r="B248" s="30"/>
      <c r="C248" s="135" t="s">
        <v>406</v>
      </c>
      <c r="D248" s="135" t="s">
        <v>141</v>
      </c>
      <c r="E248" s="136" t="s">
        <v>984</v>
      </c>
      <c r="F248" s="137" t="s">
        <v>985</v>
      </c>
      <c r="G248" s="138" t="s">
        <v>238</v>
      </c>
      <c r="H248" s="139">
        <v>737.74</v>
      </c>
      <c r="I248" s="140"/>
      <c r="J248" s="141">
        <f>ROUND(I248*H248,2)</f>
        <v>0</v>
      </c>
      <c r="K248" s="142"/>
      <c r="L248" s="30"/>
      <c r="M248" s="143" t="s">
        <v>1</v>
      </c>
      <c r="N248" s="144" t="s">
        <v>44</v>
      </c>
      <c r="P248" s="145">
        <f>O248*H248</f>
        <v>0</v>
      </c>
      <c r="Q248" s="145">
        <v>0</v>
      </c>
      <c r="R248" s="145">
        <f>Q248*H248</f>
        <v>0</v>
      </c>
      <c r="S248" s="145">
        <v>5.4999999999999997E-3</v>
      </c>
      <c r="T248" s="146">
        <f>S248*H248</f>
        <v>4.0575700000000001</v>
      </c>
      <c r="AR248" s="147" t="s">
        <v>296</v>
      </c>
      <c r="AT248" s="147" t="s">
        <v>141</v>
      </c>
      <c r="AU248" s="147" t="s">
        <v>88</v>
      </c>
      <c r="AY248" s="15" t="s">
        <v>138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5" t="s">
        <v>86</v>
      </c>
      <c r="BK248" s="148">
        <f>ROUND(I248*H248,2)</f>
        <v>0</v>
      </c>
      <c r="BL248" s="15" t="s">
        <v>296</v>
      </c>
      <c r="BM248" s="147" t="s">
        <v>986</v>
      </c>
    </row>
    <row r="249" spans="2:65" s="12" customFormat="1" ht="11.25">
      <c r="B249" s="149"/>
      <c r="D249" s="150" t="s">
        <v>147</v>
      </c>
      <c r="E249" s="151" t="s">
        <v>1</v>
      </c>
      <c r="F249" s="152" t="s">
        <v>979</v>
      </c>
      <c r="H249" s="153">
        <v>728.74</v>
      </c>
      <c r="I249" s="154"/>
      <c r="L249" s="149"/>
      <c r="M249" s="155"/>
      <c r="T249" s="156"/>
      <c r="AT249" s="151" t="s">
        <v>147</v>
      </c>
      <c r="AU249" s="151" t="s">
        <v>88</v>
      </c>
      <c r="AV249" s="12" t="s">
        <v>88</v>
      </c>
      <c r="AW249" s="12" t="s">
        <v>33</v>
      </c>
      <c r="AX249" s="12" t="s">
        <v>79</v>
      </c>
      <c r="AY249" s="151" t="s">
        <v>138</v>
      </c>
    </row>
    <row r="250" spans="2:65" s="12" customFormat="1" ht="11.25">
      <c r="B250" s="149"/>
      <c r="D250" s="150" t="s">
        <v>147</v>
      </c>
      <c r="E250" s="151" t="s">
        <v>1</v>
      </c>
      <c r="F250" s="152" t="s">
        <v>983</v>
      </c>
      <c r="H250" s="153">
        <v>9</v>
      </c>
      <c r="I250" s="154"/>
      <c r="L250" s="149"/>
      <c r="M250" s="155"/>
      <c r="T250" s="156"/>
      <c r="AT250" s="151" t="s">
        <v>147</v>
      </c>
      <c r="AU250" s="151" t="s">
        <v>88</v>
      </c>
      <c r="AV250" s="12" t="s">
        <v>88</v>
      </c>
      <c r="AW250" s="12" t="s">
        <v>33</v>
      </c>
      <c r="AX250" s="12" t="s">
        <v>79</v>
      </c>
      <c r="AY250" s="151" t="s">
        <v>138</v>
      </c>
    </row>
    <row r="251" spans="2:65" s="13" customFormat="1" ht="11.25">
      <c r="B251" s="157"/>
      <c r="D251" s="150" t="s">
        <v>147</v>
      </c>
      <c r="E251" s="158" t="s">
        <v>1</v>
      </c>
      <c r="F251" s="159" t="s">
        <v>148</v>
      </c>
      <c r="H251" s="160">
        <v>737.74</v>
      </c>
      <c r="I251" s="161"/>
      <c r="L251" s="157"/>
      <c r="M251" s="162"/>
      <c r="T251" s="163"/>
      <c r="AT251" s="158" t="s">
        <v>147</v>
      </c>
      <c r="AU251" s="158" t="s">
        <v>88</v>
      </c>
      <c r="AV251" s="13" t="s">
        <v>149</v>
      </c>
      <c r="AW251" s="13" t="s">
        <v>33</v>
      </c>
      <c r="AX251" s="13" t="s">
        <v>86</v>
      </c>
      <c r="AY251" s="158" t="s">
        <v>138</v>
      </c>
    </row>
    <row r="252" spans="2:65" s="1" customFormat="1" ht="24.2" customHeight="1">
      <c r="B252" s="30"/>
      <c r="C252" s="135" t="s">
        <v>411</v>
      </c>
      <c r="D252" s="135" t="s">
        <v>141</v>
      </c>
      <c r="E252" s="136" t="s">
        <v>403</v>
      </c>
      <c r="F252" s="137" t="s">
        <v>404</v>
      </c>
      <c r="G252" s="138" t="s">
        <v>238</v>
      </c>
      <c r="H252" s="139">
        <v>736.57500000000005</v>
      </c>
      <c r="I252" s="140"/>
      <c r="J252" s="141">
        <f>ROUND(I252*H252,2)</f>
        <v>0</v>
      </c>
      <c r="K252" s="142"/>
      <c r="L252" s="30"/>
      <c r="M252" s="143" t="s">
        <v>1</v>
      </c>
      <c r="N252" s="144" t="s">
        <v>44</v>
      </c>
      <c r="P252" s="145">
        <f>O252*H252</f>
        <v>0</v>
      </c>
      <c r="Q252" s="145">
        <v>8.8000000000000003E-4</v>
      </c>
      <c r="R252" s="145">
        <f>Q252*H252</f>
        <v>0.64818600000000004</v>
      </c>
      <c r="S252" s="145">
        <v>0</v>
      </c>
      <c r="T252" s="146">
        <f>S252*H252</f>
        <v>0</v>
      </c>
      <c r="AR252" s="147" t="s">
        <v>296</v>
      </c>
      <c r="AT252" s="147" t="s">
        <v>141</v>
      </c>
      <c r="AU252" s="147" t="s">
        <v>88</v>
      </c>
      <c r="AY252" s="15" t="s">
        <v>138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5" t="s">
        <v>86</v>
      </c>
      <c r="BK252" s="148">
        <f>ROUND(I252*H252,2)</f>
        <v>0</v>
      </c>
      <c r="BL252" s="15" t="s">
        <v>296</v>
      </c>
      <c r="BM252" s="147" t="s">
        <v>405</v>
      </c>
    </row>
    <row r="253" spans="2:65" s="12" customFormat="1" ht="11.25">
      <c r="B253" s="149"/>
      <c r="D253" s="150" t="s">
        <v>147</v>
      </c>
      <c r="E253" s="151" t="s">
        <v>1</v>
      </c>
      <c r="F253" s="152" t="s">
        <v>979</v>
      </c>
      <c r="H253" s="153">
        <v>728.74</v>
      </c>
      <c r="I253" s="154"/>
      <c r="L253" s="149"/>
      <c r="M253" s="155"/>
      <c r="T253" s="156"/>
      <c r="AT253" s="151" t="s">
        <v>147</v>
      </c>
      <c r="AU253" s="151" t="s">
        <v>88</v>
      </c>
      <c r="AV253" s="12" t="s">
        <v>88</v>
      </c>
      <c r="AW253" s="12" t="s">
        <v>33</v>
      </c>
      <c r="AX253" s="12" t="s">
        <v>79</v>
      </c>
      <c r="AY253" s="151" t="s">
        <v>138</v>
      </c>
    </row>
    <row r="254" spans="2:65" s="12" customFormat="1" ht="11.25">
      <c r="B254" s="149"/>
      <c r="D254" s="150" t="s">
        <v>147</v>
      </c>
      <c r="E254" s="151" t="s">
        <v>1</v>
      </c>
      <c r="F254" s="152" t="s">
        <v>390</v>
      </c>
      <c r="H254" s="153">
        <v>2.2749999999999999</v>
      </c>
      <c r="I254" s="154"/>
      <c r="L254" s="149"/>
      <c r="M254" s="155"/>
      <c r="T254" s="156"/>
      <c r="AT254" s="151" t="s">
        <v>147</v>
      </c>
      <c r="AU254" s="151" t="s">
        <v>88</v>
      </c>
      <c r="AV254" s="12" t="s">
        <v>88</v>
      </c>
      <c r="AW254" s="12" t="s">
        <v>33</v>
      </c>
      <c r="AX254" s="12" t="s">
        <v>79</v>
      </c>
      <c r="AY254" s="151" t="s">
        <v>138</v>
      </c>
    </row>
    <row r="255" spans="2:65" s="12" customFormat="1" ht="11.25">
      <c r="B255" s="149"/>
      <c r="D255" s="150" t="s">
        <v>147</v>
      </c>
      <c r="E255" s="151" t="s">
        <v>1</v>
      </c>
      <c r="F255" s="152" t="s">
        <v>980</v>
      </c>
      <c r="H255" s="153">
        <v>5.56</v>
      </c>
      <c r="I255" s="154"/>
      <c r="L255" s="149"/>
      <c r="M255" s="155"/>
      <c r="T255" s="156"/>
      <c r="AT255" s="151" t="s">
        <v>147</v>
      </c>
      <c r="AU255" s="151" t="s">
        <v>88</v>
      </c>
      <c r="AV255" s="12" t="s">
        <v>88</v>
      </c>
      <c r="AW255" s="12" t="s">
        <v>33</v>
      </c>
      <c r="AX255" s="12" t="s">
        <v>79</v>
      </c>
      <c r="AY255" s="151" t="s">
        <v>138</v>
      </c>
    </row>
    <row r="256" spans="2:65" s="13" customFormat="1" ht="11.25">
      <c r="B256" s="157"/>
      <c r="D256" s="150" t="s">
        <v>147</v>
      </c>
      <c r="E256" s="158" t="s">
        <v>1</v>
      </c>
      <c r="F256" s="159" t="s">
        <v>148</v>
      </c>
      <c r="H256" s="160">
        <v>736.57500000000005</v>
      </c>
      <c r="I256" s="161"/>
      <c r="L256" s="157"/>
      <c r="M256" s="162"/>
      <c r="T256" s="163"/>
      <c r="AT256" s="158" t="s">
        <v>147</v>
      </c>
      <c r="AU256" s="158" t="s">
        <v>88</v>
      </c>
      <c r="AV256" s="13" t="s">
        <v>149</v>
      </c>
      <c r="AW256" s="13" t="s">
        <v>33</v>
      </c>
      <c r="AX256" s="13" t="s">
        <v>86</v>
      </c>
      <c r="AY256" s="158" t="s">
        <v>138</v>
      </c>
    </row>
    <row r="257" spans="2:65" s="1" customFormat="1" ht="49.15" customHeight="1">
      <c r="B257" s="30"/>
      <c r="C257" s="170" t="s">
        <v>417</v>
      </c>
      <c r="D257" s="170" t="s">
        <v>241</v>
      </c>
      <c r="E257" s="171" t="s">
        <v>407</v>
      </c>
      <c r="F257" s="172" t="s">
        <v>408</v>
      </c>
      <c r="G257" s="173" t="s">
        <v>238</v>
      </c>
      <c r="H257" s="174">
        <v>957.548</v>
      </c>
      <c r="I257" s="175"/>
      <c r="J257" s="176">
        <f>ROUND(I257*H257,2)</f>
        <v>0</v>
      </c>
      <c r="K257" s="177"/>
      <c r="L257" s="178"/>
      <c r="M257" s="179" t="s">
        <v>1</v>
      </c>
      <c r="N257" s="180" t="s">
        <v>44</v>
      </c>
      <c r="P257" s="145">
        <f>O257*H257</f>
        <v>0</v>
      </c>
      <c r="Q257" s="145">
        <v>4.7000000000000002E-3</v>
      </c>
      <c r="R257" s="145">
        <f>Q257*H257</f>
        <v>4.5004756000000006</v>
      </c>
      <c r="S257" s="145">
        <v>0</v>
      </c>
      <c r="T257" s="146">
        <f>S257*H257</f>
        <v>0</v>
      </c>
      <c r="AR257" s="147" t="s">
        <v>391</v>
      </c>
      <c r="AT257" s="147" t="s">
        <v>241</v>
      </c>
      <c r="AU257" s="147" t="s">
        <v>88</v>
      </c>
      <c r="AY257" s="15" t="s">
        <v>138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5" t="s">
        <v>86</v>
      </c>
      <c r="BK257" s="148">
        <f>ROUND(I257*H257,2)</f>
        <v>0</v>
      </c>
      <c r="BL257" s="15" t="s">
        <v>296</v>
      </c>
      <c r="BM257" s="147" t="s">
        <v>409</v>
      </c>
    </row>
    <row r="258" spans="2:65" s="12" customFormat="1" ht="11.25">
      <c r="B258" s="149"/>
      <c r="D258" s="150" t="s">
        <v>147</v>
      </c>
      <c r="E258" s="151" t="s">
        <v>1</v>
      </c>
      <c r="F258" s="152" t="s">
        <v>979</v>
      </c>
      <c r="H258" s="153">
        <v>728.74</v>
      </c>
      <c r="I258" s="154"/>
      <c r="L258" s="149"/>
      <c r="M258" s="155"/>
      <c r="T258" s="156"/>
      <c r="AT258" s="151" t="s">
        <v>147</v>
      </c>
      <c r="AU258" s="151" t="s">
        <v>88</v>
      </c>
      <c r="AV258" s="12" t="s">
        <v>88</v>
      </c>
      <c r="AW258" s="12" t="s">
        <v>33</v>
      </c>
      <c r="AX258" s="12" t="s">
        <v>79</v>
      </c>
      <c r="AY258" s="151" t="s">
        <v>138</v>
      </c>
    </row>
    <row r="259" spans="2:65" s="12" customFormat="1" ht="11.25">
      <c r="B259" s="149"/>
      <c r="D259" s="150" t="s">
        <v>147</v>
      </c>
      <c r="E259" s="151" t="s">
        <v>1</v>
      </c>
      <c r="F259" s="152" t="s">
        <v>390</v>
      </c>
      <c r="H259" s="153">
        <v>2.2749999999999999</v>
      </c>
      <c r="I259" s="154"/>
      <c r="L259" s="149"/>
      <c r="M259" s="155"/>
      <c r="T259" s="156"/>
      <c r="AT259" s="151" t="s">
        <v>147</v>
      </c>
      <c r="AU259" s="151" t="s">
        <v>88</v>
      </c>
      <c r="AV259" s="12" t="s">
        <v>88</v>
      </c>
      <c r="AW259" s="12" t="s">
        <v>33</v>
      </c>
      <c r="AX259" s="12" t="s">
        <v>79</v>
      </c>
      <c r="AY259" s="151" t="s">
        <v>138</v>
      </c>
    </row>
    <row r="260" spans="2:65" s="12" customFormat="1" ht="11.25">
      <c r="B260" s="149"/>
      <c r="D260" s="150" t="s">
        <v>147</v>
      </c>
      <c r="E260" s="151" t="s">
        <v>1</v>
      </c>
      <c r="F260" s="152" t="s">
        <v>980</v>
      </c>
      <c r="H260" s="153">
        <v>5.56</v>
      </c>
      <c r="I260" s="154"/>
      <c r="L260" s="149"/>
      <c r="M260" s="155"/>
      <c r="T260" s="156"/>
      <c r="AT260" s="151" t="s">
        <v>147</v>
      </c>
      <c r="AU260" s="151" t="s">
        <v>88</v>
      </c>
      <c r="AV260" s="12" t="s">
        <v>88</v>
      </c>
      <c r="AW260" s="12" t="s">
        <v>33</v>
      </c>
      <c r="AX260" s="12" t="s">
        <v>79</v>
      </c>
      <c r="AY260" s="151" t="s">
        <v>138</v>
      </c>
    </row>
    <row r="261" spans="2:65" s="13" customFormat="1" ht="11.25">
      <c r="B261" s="157"/>
      <c r="D261" s="150" t="s">
        <v>147</v>
      </c>
      <c r="E261" s="158" t="s">
        <v>1</v>
      </c>
      <c r="F261" s="159" t="s">
        <v>148</v>
      </c>
      <c r="H261" s="160">
        <v>736.57500000000005</v>
      </c>
      <c r="I261" s="161"/>
      <c r="L261" s="157"/>
      <c r="M261" s="162"/>
      <c r="T261" s="163"/>
      <c r="AT261" s="158" t="s">
        <v>147</v>
      </c>
      <c r="AU261" s="158" t="s">
        <v>88</v>
      </c>
      <c r="AV261" s="13" t="s">
        <v>149</v>
      </c>
      <c r="AW261" s="13" t="s">
        <v>33</v>
      </c>
      <c r="AX261" s="13" t="s">
        <v>86</v>
      </c>
      <c r="AY261" s="158" t="s">
        <v>138</v>
      </c>
    </row>
    <row r="262" spans="2:65" s="12" customFormat="1" ht="11.25">
      <c r="B262" s="149"/>
      <c r="D262" s="150" t="s">
        <v>147</v>
      </c>
      <c r="F262" s="152" t="s">
        <v>987</v>
      </c>
      <c r="H262" s="153">
        <v>957.548</v>
      </c>
      <c r="I262" s="154"/>
      <c r="L262" s="149"/>
      <c r="M262" s="155"/>
      <c r="T262" s="156"/>
      <c r="AT262" s="151" t="s">
        <v>147</v>
      </c>
      <c r="AU262" s="151" t="s">
        <v>88</v>
      </c>
      <c r="AV262" s="12" t="s">
        <v>88</v>
      </c>
      <c r="AW262" s="12" t="s">
        <v>4</v>
      </c>
      <c r="AX262" s="12" t="s">
        <v>86</v>
      </c>
      <c r="AY262" s="151" t="s">
        <v>138</v>
      </c>
    </row>
    <row r="263" spans="2:65" s="1" customFormat="1" ht="33" customHeight="1">
      <c r="B263" s="30"/>
      <c r="C263" s="135" t="s">
        <v>421</v>
      </c>
      <c r="D263" s="135" t="s">
        <v>141</v>
      </c>
      <c r="E263" s="136" t="s">
        <v>988</v>
      </c>
      <c r="F263" s="137" t="s">
        <v>989</v>
      </c>
      <c r="G263" s="138" t="s">
        <v>278</v>
      </c>
      <c r="H263" s="139">
        <v>3</v>
      </c>
      <c r="I263" s="140"/>
      <c r="J263" s="141">
        <f>ROUND(I263*H263,2)</f>
        <v>0</v>
      </c>
      <c r="K263" s="142"/>
      <c r="L263" s="30"/>
      <c r="M263" s="143" t="s">
        <v>1</v>
      </c>
      <c r="N263" s="144" t="s">
        <v>44</v>
      </c>
      <c r="P263" s="145">
        <f>O263*H263</f>
        <v>0</v>
      </c>
      <c r="Q263" s="145">
        <v>7.4999999999999997E-3</v>
      </c>
      <c r="R263" s="145">
        <f>Q263*H263</f>
        <v>2.2499999999999999E-2</v>
      </c>
      <c r="S263" s="145">
        <v>0</v>
      </c>
      <c r="T263" s="146">
        <f>S263*H263</f>
        <v>0</v>
      </c>
      <c r="AR263" s="147" t="s">
        <v>296</v>
      </c>
      <c r="AT263" s="147" t="s">
        <v>141</v>
      </c>
      <c r="AU263" s="147" t="s">
        <v>88</v>
      </c>
      <c r="AY263" s="15" t="s">
        <v>138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5" t="s">
        <v>86</v>
      </c>
      <c r="BK263" s="148">
        <f>ROUND(I263*H263,2)</f>
        <v>0</v>
      </c>
      <c r="BL263" s="15" t="s">
        <v>296</v>
      </c>
      <c r="BM263" s="147" t="s">
        <v>990</v>
      </c>
    </row>
    <row r="264" spans="2:65" s="12" customFormat="1" ht="11.25">
      <c r="B264" s="149"/>
      <c r="D264" s="150" t="s">
        <v>147</v>
      </c>
      <c r="E264" s="151" t="s">
        <v>1</v>
      </c>
      <c r="F264" s="152" t="s">
        <v>415</v>
      </c>
      <c r="H264" s="153">
        <v>1</v>
      </c>
      <c r="I264" s="154"/>
      <c r="L264" s="149"/>
      <c r="M264" s="155"/>
      <c r="T264" s="156"/>
      <c r="AT264" s="151" t="s">
        <v>147</v>
      </c>
      <c r="AU264" s="151" t="s">
        <v>88</v>
      </c>
      <c r="AV264" s="12" t="s">
        <v>88</v>
      </c>
      <c r="AW264" s="12" t="s">
        <v>33</v>
      </c>
      <c r="AX264" s="12" t="s">
        <v>79</v>
      </c>
      <c r="AY264" s="151" t="s">
        <v>138</v>
      </c>
    </row>
    <row r="265" spans="2:65" s="12" customFormat="1" ht="11.25">
      <c r="B265" s="149"/>
      <c r="D265" s="150" t="s">
        <v>147</v>
      </c>
      <c r="E265" s="151" t="s">
        <v>1</v>
      </c>
      <c r="F265" s="152" t="s">
        <v>416</v>
      </c>
      <c r="H265" s="153">
        <v>2</v>
      </c>
      <c r="I265" s="154"/>
      <c r="L265" s="149"/>
      <c r="M265" s="155"/>
      <c r="T265" s="156"/>
      <c r="AT265" s="151" t="s">
        <v>147</v>
      </c>
      <c r="AU265" s="151" t="s">
        <v>88</v>
      </c>
      <c r="AV265" s="12" t="s">
        <v>88</v>
      </c>
      <c r="AW265" s="12" t="s">
        <v>33</v>
      </c>
      <c r="AX265" s="12" t="s">
        <v>79</v>
      </c>
      <c r="AY265" s="151" t="s">
        <v>138</v>
      </c>
    </row>
    <row r="266" spans="2:65" s="13" customFormat="1" ht="11.25">
      <c r="B266" s="157"/>
      <c r="D266" s="150" t="s">
        <v>147</v>
      </c>
      <c r="E266" s="158" t="s">
        <v>1</v>
      </c>
      <c r="F266" s="159" t="s">
        <v>148</v>
      </c>
      <c r="H266" s="160">
        <v>3</v>
      </c>
      <c r="I266" s="161"/>
      <c r="L266" s="157"/>
      <c r="M266" s="162"/>
      <c r="T266" s="163"/>
      <c r="AT266" s="158" t="s">
        <v>147</v>
      </c>
      <c r="AU266" s="158" t="s">
        <v>88</v>
      </c>
      <c r="AV266" s="13" t="s">
        <v>149</v>
      </c>
      <c r="AW266" s="13" t="s">
        <v>33</v>
      </c>
      <c r="AX266" s="13" t="s">
        <v>86</v>
      </c>
      <c r="AY266" s="158" t="s">
        <v>138</v>
      </c>
    </row>
    <row r="267" spans="2:65" s="1" customFormat="1" ht="24.2" customHeight="1">
      <c r="B267" s="30"/>
      <c r="C267" s="170" t="s">
        <v>426</v>
      </c>
      <c r="D267" s="170" t="s">
        <v>241</v>
      </c>
      <c r="E267" s="171" t="s">
        <v>991</v>
      </c>
      <c r="F267" s="172" t="s">
        <v>992</v>
      </c>
      <c r="G267" s="173" t="s">
        <v>278</v>
      </c>
      <c r="H267" s="174">
        <v>3</v>
      </c>
      <c r="I267" s="175"/>
      <c r="J267" s="176">
        <f>ROUND(I267*H267,2)</f>
        <v>0</v>
      </c>
      <c r="K267" s="177"/>
      <c r="L267" s="178"/>
      <c r="M267" s="179" t="s">
        <v>1</v>
      </c>
      <c r="N267" s="180" t="s">
        <v>44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391</v>
      </c>
      <c r="AT267" s="147" t="s">
        <v>241</v>
      </c>
      <c r="AU267" s="147" t="s">
        <v>88</v>
      </c>
      <c r="AY267" s="15" t="s">
        <v>138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5" t="s">
        <v>86</v>
      </c>
      <c r="BK267" s="148">
        <f>ROUND(I267*H267,2)</f>
        <v>0</v>
      </c>
      <c r="BL267" s="15" t="s">
        <v>296</v>
      </c>
      <c r="BM267" s="147" t="s">
        <v>993</v>
      </c>
    </row>
    <row r="268" spans="2:65" s="12" customFormat="1" ht="11.25">
      <c r="B268" s="149"/>
      <c r="D268" s="150" t="s">
        <v>147</v>
      </c>
      <c r="E268" s="151" t="s">
        <v>1</v>
      </c>
      <c r="F268" s="152" t="s">
        <v>415</v>
      </c>
      <c r="H268" s="153">
        <v>1</v>
      </c>
      <c r="I268" s="154"/>
      <c r="L268" s="149"/>
      <c r="M268" s="155"/>
      <c r="T268" s="156"/>
      <c r="AT268" s="151" t="s">
        <v>147</v>
      </c>
      <c r="AU268" s="151" t="s">
        <v>88</v>
      </c>
      <c r="AV268" s="12" t="s">
        <v>88</v>
      </c>
      <c r="AW268" s="12" t="s">
        <v>33</v>
      </c>
      <c r="AX268" s="12" t="s">
        <v>79</v>
      </c>
      <c r="AY268" s="151" t="s">
        <v>138</v>
      </c>
    </row>
    <row r="269" spans="2:65" s="12" customFormat="1" ht="11.25">
      <c r="B269" s="149"/>
      <c r="D269" s="150" t="s">
        <v>147</v>
      </c>
      <c r="E269" s="151" t="s">
        <v>1</v>
      </c>
      <c r="F269" s="152" t="s">
        <v>416</v>
      </c>
      <c r="H269" s="153">
        <v>2</v>
      </c>
      <c r="I269" s="154"/>
      <c r="L269" s="149"/>
      <c r="M269" s="155"/>
      <c r="T269" s="156"/>
      <c r="AT269" s="151" t="s">
        <v>147</v>
      </c>
      <c r="AU269" s="151" t="s">
        <v>88</v>
      </c>
      <c r="AV269" s="12" t="s">
        <v>88</v>
      </c>
      <c r="AW269" s="12" t="s">
        <v>33</v>
      </c>
      <c r="AX269" s="12" t="s">
        <v>79</v>
      </c>
      <c r="AY269" s="151" t="s">
        <v>138</v>
      </c>
    </row>
    <row r="270" spans="2:65" s="13" customFormat="1" ht="11.25">
      <c r="B270" s="157"/>
      <c r="D270" s="150" t="s">
        <v>147</v>
      </c>
      <c r="E270" s="158" t="s">
        <v>1</v>
      </c>
      <c r="F270" s="159" t="s">
        <v>148</v>
      </c>
      <c r="H270" s="160">
        <v>3</v>
      </c>
      <c r="I270" s="161"/>
      <c r="L270" s="157"/>
      <c r="M270" s="162"/>
      <c r="T270" s="163"/>
      <c r="AT270" s="158" t="s">
        <v>147</v>
      </c>
      <c r="AU270" s="158" t="s">
        <v>88</v>
      </c>
      <c r="AV270" s="13" t="s">
        <v>149</v>
      </c>
      <c r="AW270" s="13" t="s">
        <v>33</v>
      </c>
      <c r="AX270" s="13" t="s">
        <v>86</v>
      </c>
      <c r="AY270" s="158" t="s">
        <v>138</v>
      </c>
    </row>
    <row r="271" spans="2:65" s="1" customFormat="1" ht="33" customHeight="1">
      <c r="B271" s="30"/>
      <c r="C271" s="135" t="s">
        <v>431</v>
      </c>
      <c r="D271" s="135" t="s">
        <v>141</v>
      </c>
      <c r="E271" s="136" t="s">
        <v>412</v>
      </c>
      <c r="F271" s="137" t="s">
        <v>413</v>
      </c>
      <c r="G271" s="138" t="s">
        <v>278</v>
      </c>
      <c r="H271" s="139">
        <v>1</v>
      </c>
      <c r="I271" s="140"/>
      <c r="J271" s="141">
        <f>ROUND(I271*H271,2)</f>
        <v>0</v>
      </c>
      <c r="K271" s="142"/>
      <c r="L271" s="30"/>
      <c r="M271" s="143" t="s">
        <v>1</v>
      </c>
      <c r="N271" s="144" t="s">
        <v>44</v>
      </c>
      <c r="P271" s="145">
        <f>O271*H271</f>
        <v>0</v>
      </c>
      <c r="Q271" s="145">
        <v>1.4999999999999999E-2</v>
      </c>
      <c r="R271" s="145">
        <f>Q271*H271</f>
        <v>1.4999999999999999E-2</v>
      </c>
      <c r="S271" s="145">
        <v>0</v>
      </c>
      <c r="T271" s="146">
        <f>S271*H271</f>
        <v>0</v>
      </c>
      <c r="AR271" s="147" t="s">
        <v>296</v>
      </c>
      <c r="AT271" s="147" t="s">
        <v>141</v>
      </c>
      <c r="AU271" s="147" t="s">
        <v>88</v>
      </c>
      <c r="AY271" s="15" t="s">
        <v>138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5" t="s">
        <v>86</v>
      </c>
      <c r="BK271" s="148">
        <f>ROUND(I271*H271,2)</f>
        <v>0</v>
      </c>
      <c r="BL271" s="15" t="s">
        <v>296</v>
      </c>
      <c r="BM271" s="147" t="s">
        <v>414</v>
      </c>
    </row>
    <row r="272" spans="2:65" s="12" customFormat="1" ht="11.25">
      <c r="B272" s="149"/>
      <c r="D272" s="150" t="s">
        <v>147</v>
      </c>
      <c r="E272" s="151" t="s">
        <v>1</v>
      </c>
      <c r="F272" s="152" t="s">
        <v>994</v>
      </c>
      <c r="H272" s="153">
        <v>1</v>
      </c>
      <c r="I272" s="154"/>
      <c r="L272" s="149"/>
      <c r="M272" s="155"/>
      <c r="T272" s="156"/>
      <c r="AT272" s="151" t="s">
        <v>147</v>
      </c>
      <c r="AU272" s="151" t="s">
        <v>88</v>
      </c>
      <c r="AV272" s="12" t="s">
        <v>88</v>
      </c>
      <c r="AW272" s="12" t="s">
        <v>33</v>
      </c>
      <c r="AX272" s="12" t="s">
        <v>79</v>
      </c>
      <c r="AY272" s="151" t="s">
        <v>138</v>
      </c>
    </row>
    <row r="273" spans="2:65" s="13" customFormat="1" ht="11.25">
      <c r="B273" s="157"/>
      <c r="D273" s="150" t="s">
        <v>147</v>
      </c>
      <c r="E273" s="158" t="s">
        <v>1</v>
      </c>
      <c r="F273" s="159" t="s">
        <v>148</v>
      </c>
      <c r="H273" s="160">
        <v>1</v>
      </c>
      <c r="I273" s="161"/>
      <c r="L273" s="157"/>
      <c r="M273" s="162"/>
      <c r="T273" s="163"/>
      <c r="AT273" s="158" t="s">
        <v>147</v>
      </c>
      <c r="AU273" s="158" t="s">
        <v>88</v>
      </c>
      <c r="AV273" s="13" t="s">
        <v>149</v>
      </c>
      <c r="AW273" s="13" t="s">
        <v>33</v>
      </c>
      <c r="AX273" s="13" t="s">
        <v>86</v>
      </c>
      <c r="AY273" s="158" t="s">
        <v>138</v>
      </c>
    </row>
    <row r="274" spans="2:65" s="1" customFormat="1" ht="24.2" customHeight="1">
      <c r="B274" s="30"/>
      <c r="C274" s="170" t="s">
        <v>437</v>
      </c>
      <c r="D274" s="170" t="s">
        <v>241</v>
      </c>
      <c r="E274" s="171" t="s">
        <v>995</v>
      </c>
      <c r="F274" s="172" t="s">
        <v>996</v>
      </c>
      <c r="G274" s="173" t="s">
        <v>278</v>
      </c>
      <c r="H274" s="174">
        <v>1</v>
      </c>
      <c r="I274" s="175"/>
      <c r="J274" s="176">
        <f>ROUND(I274*H274,2)</f>
        <v>0</v>
      </c>
      <c r="K274" s="177"/>
      <c r="L274" s="178"/>
      <c r="M274" s="179" t="s">
        <v>1</v>
      </c>
      <c r="N274" s="180" t="s">
        <v>44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391</v>
      </c>
      <c r="AT274" s="147" t="s">
        <v>241</v>
      </c>
      <c r="AU274" s="147" t="s">
        <v>88</v>
      </c>
      <c r="AY274" s="15" t="s">
        <v>138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5" t="s">
        <v>86</v>
      </c>
      <c r="BK274" s="148">
        <f>ROUND(I274*H274,2)</f>
        <v>0</v>
      </c>
      <c r="BL274" s="15" t="s">
        <v>296</v>
      </c>
      <c r="BM274" s="147" t="s">
        <v>997</v>
      </c>
    </row>
    <row r="275" spans="2:65" s="12" customFormat="1" ht="11.25">
      <c r="B275" s="149"/>
      <c r="D275" s="150" t="s">
        <v>147</v>
      </c>
      <c r="E275" s="151" t="s">
        <v>1</v>
      </c>
      <c r="F275" s="152" t="s">
        <v>994</v>
      </c>
      <c r="H275" s="153">
        <v>1</v>
      </c>
      <c r="I275" s="154"/>
      <c r="L275" s="149"/>
      <c r="M275" s="155"/>
      <c r="T275" s="156"/>
      <c r="AT275" s="151" t="s">
        <v>147</v>
      </c>
      <c r="AU275" s="151" t="s">
        <v>88</v>
      </c>
      <c r="AV275" s="12" t="s">
        <v>88</v>
      </c>
      <c r="AW275" s="12" t="s">
        <v>33</v>
      </c>
      <c r="AX275" s="12" t="s">
        <v>79</v>
      </c>
      <c r="AY275" s="151" t="s">
        <v>138</v>
      </c>
    </row>
    <row r="276" spans="2:65" s="13" customFormat="1" ht="11.25">
      <c r="B276" s="157"/>
      <c r="D276" s="150" t="s">
        <v>147</v>
      </c>
      <c r="E276" s="158" t="s">
        <v>1</v>
      </c>
      <c r="F276" s="159" t="s">
        <v>148</v>
      </c>
      <c r="H276" s="160">
        <v>1</v>
      </c>
      <c r="I276" s="161"/>
      <c r="L276" s="157"/>
      <c r="M276" s="162"/>
      <c r="T276" s="163"/>
      <c r="AT276" s="158" t="s">
        <v>147</v>
      </c>
      <c r="AU276" s="158" t="s">
        <v>88</v>
      </c>
      <c r="AV276" s="13" t="s">
        <v>149</v>
      </c>
      <c r="AW276" s="13" t="s">
        <v>33</v>
      </c>
      <c r="AX276" s="13" t="s">
        <v>86</v>
      </c>
      <c r="AY276" s="158" t="s">
        <v>138</v>
      </c>
    </row>
    <row r="277" spans="2:65" s="1" customFormat="1" ht="33" customHeight="1">
      <c r="B277" s="30"/>
      <c r="C277" s="135" t="s">
        <v>441</v>
      </c>
      <c r="D277" s="135" t="s">
        <v>141</v>
      </c>
      <c r="E277" s="136" t="s">
        <v>998</v>
      </c>
      <c r="F277" s="137" t="s">
        <v>999</v>
      </c>
      <c r="G277" s="138" t="s">
        <v>278</v>
      </c>
      <c r="H277" s="139">
        <v>1</v>
      </c>
      <c r="I277" s="140"/>
      <c r="J277" s="141">
        <f>ROUND(I277*H277,2)</f>
        <v>0</v>
      </c>
      <c r="K277" s="142"/>
      <c r="L277" s="30"/>
      <c r="M277" s="143" t="s">
        <v>1</v>
      </c>
      <c r="N277" s="144" t="s">
        <v>44</v>
      </c>
      <c r="P277" s="145">
        <f>O277*H277</f>
        <v>0</v>
      </c>
      <c r="Q277" s="145">
        <v>2.2499999999999999E-2</v>
      </c>
      <c r="R277" s="145">
        <f>Q277*H277</f>
        <v>2.2499999999999999E-2</v>
      </c>
      <c r="S277" s="145">
        <v>0</v>
      </c>
      <c r="T277" s="146">
        <f>S277*H277</f>
        <v>0</v>
      </c>
      <c r="AR277" s="147" t="s">
        <v>296</v>
      </c>
      <c r="AT277" s="147" t="s">
        <v>141</v>
      </c>
      <c r="AU277" s="147" t="s">
        <v>88</v>
      </c>
      <c r="AY277" s="15" t="s">
        <v>138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5" t="s">
        <v>86</v>
      </c>
      <c r="BK277" s="148">
        <f>ROUND(I277*H277,2)</f>
        <v>0</v>
      </c>
      <c r="BL277" s="15" t="s">
        <v>296</v>
      </c>
      <c r="BM277" s="147" t="s">
        <v>1000</v>
      </c>
    </row>
    <row r="278" spans="2:65" s="12" customFormat="1" ht="11.25">
      <c r="B278" s="149"/>
      <c r="D278" s="150" t="s">
        <v>147</v>
      </c>
      <c r="E278" s="151" t="s">
        <v>1</v>
      </c>
      <c r="F278" s="152" t="s">
        <v>994</v>
      </c>
      <c r="H278" s="153">
        <v>1</v>
      </c>
      <c r="I278" s="154"/>
      <c r="L278" s="149"/>
      <c r="M278" s="155"/>
      <c r="T278" s="156"/>
      <c r="AT278" s="151" t="s">
        <v>147</v>
      </c>
      <c r="AU278" s="151" t="s">
        <v>88</v>
      </c>
      <c r="AV278" s="12" t="s">
        <v>88</v>
      </c>
      <c r="AW278" s="12" t="s">
        <v>33</v>
      </c>
      <c r="AX278" s="12" t="s">
        <v>79</v>
      </c>
      <c r="AY278" s="151" t="s">
        <v>138</v>
      </c>
    </row>
    <row r="279" spans="2:65" s="13" customFormat="1" ht="11.25">
      <c r="B279" s="157"/>
      <c r="D279" s="150" t="s">
        <v>147</v>
      </c>
      <c r="E279" s="158" t="s">
        <v>1</v>
      </c>
      <c r="F279" s="159" t="s">
        <v>148</v>
      </c>
      <c r="H279" s="160">
        <v>1</v>
      </c>
      <c r="I279" s="161"/>
      <c r="L279" s="157"/>
      <c r="M279" s="162"/>
      <c r="T279" s="163"/>
      <c r="AT279" s="158" t="s">
        <v>147</v>
      </c>
      <c r="AU279" s="158" t="s">
        <v>88</v>
      </c>
      <c r="AV279" s="13" t="s">
        <v>149</v>
      </c>
      <c r="AW279" s="13" t="s">
        <v>33</v>
      </c>
      <c r="AX279" s="13" t="s">
        <v>86</v>
      </c>
      <c r="AY279" s="158" t="s">
        <v>138</v>
      </c>
    </row>
    <row r="280" spans="2:65" s="1" customFormat="1" ht="24.2" customHeight="1">
      <c r="B280" s="30"/>
      <c r="C280" s="170" t="s">
        <v>446</v>
      </c>
      <c r="D280" s="170" t="s">
        <v>241</v>
      </c>
      <c r="E280" s="171" t="s">
        <v>1001</v>
      </c>
      <c r="F280" s="172" t="s">
        <v>1002</v>
      </c>
      <c r="G280" s="173" t="s">
        <v>278</v>
      </c>
      <c r="H280" s="174">
        <v>1</v>
      </c>
      <c r="I280" s="175"/>
      <c r="J280" s="176">
        <f>ROUND(I280*H280,2)</f>
        <v>0</v>
      </c>
      <c r="K280" s="177"/>
      <c r="L280" s="178"/>
      <c r="M280" s="179" t="s">
        <v>1</v>
      </c>
      <c r="N280" s="180" t="s">
        <v>44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391</v>
      </c>
      <c r="AT280" s="147" t="s">
        <v>241</v>
      </c>
      <c r="AU280" s="147" t="s">
        <v>88</v>
      </c>
      <c r="AY280" s="15" t="s">
        <v>138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5" t="s">
        <v>86</v>
      </c>
      <c r="BK280" s="148">
        <f>ROUND(I280*H280,2)</f>
        <v>0</v>
      </c>
      <c r="BL280" s="15" t="s">
        <v>296</v>
      </c>
      <c r="BM280" s="147" t="s">
        <v>1003</v>
      </c>
    </row>
    <row r="281" spans="2:65" s="12" customFormat="1" ht="11.25">
      <c r="B281" s="149"/>
      <c r="D281" s="150" t="s">
        <v>147</v>
      </c>
      <c r="E281" s="151" t="s">
        <v>1</v>
      </c>
      <c r="F281" s="152" t="s">
        <v>994</v>
      </c>
      <c r="H281" s="153">
        <v>1</v>
      </c>
      <c r="I281" s="154"/>
      <c r="L281" s="149"/>
      <c r="M281" s="155"/>
      <c r="T281" s="156"/>
      <c r="AT281" s="151" t="s">
        <v>147</v>
      </c>
      <c r="AU281" s="151" t="s">
        <v>88</v>
      </c>
      <c r="AV281" s="12" t="s">
        <v>88</v>
      </c>
      <c r="AW281" s="12" t="s">
        <v>33</v>
      </c>
      <c r="AX281" s="12" t="s">
        <v>79</v>
      </c>
      <c r="AY281" s="151" t="s">
        <v>138</v>
      </c>
    </row>
    <row r="282" spans="2:65" s="13" customFormat="1" ht="11.25">
      <c r="B282" s="157"/>
      <c r="D282" s="150" t="s">
        <v>147</v>
      </c>
      <c r="E282" s="158" t="s">
        <v>1</v>
      </c>
      <c r="F282" s="159" t="s">
        <v>148</v>
      </c>
      <c r="H282" s="160">
        <v>1</v>
      </c>
      <c r="I282" s="161"/>
      <c r="L282" s="157"/>
      <c r="M282" s="162"/>
      <c r="T282" s="163"/>
      <c r="AT282" s="158" t="s">
        <v>147</v>
      </c>
      <c r="AU282" s="158" t="s">
        <v>88</v>
      </c>
      <c r="AV282" s="13" t="s">
        <v>149</v>
      </c>
      <c r="AW282" s="13" t="s">
        <v>33</v>
      </c>
      <c r="AX282" s="13" t="s">
        <v>86</v>
      </c>
      <c r="AY282" s="158" t="s">
        <v>138</v>
      </c>
    </row>
    <row r="283" spans="2:65" s="1" customFormat="1" ht="37.9" customHeight="1">
      <c r="B283" s="30"/>
      <c r="C283" s="135" t="s">
        <v>451</v>
      </c>
      <c r="D283" s="135" t="s">
        <v>141</v>
      </c>
      <c r="E283" s="136" t="s">
        <v>422</v>
      </c>
      <c r="F283" s="137" t="s">
        <v>423</v>
      </c>
      <c r="G283" s="138" t="s">
        <v>381</v>
      </c>
      <c r="H283" s="139">
        <v>124.3</v>
      </c>
      <c r="I283" s="140"/>
      <c r="J283" s="141">
        <f>ROUND(I283*H283,2)</f>
        <v>0</v>
      </c>
      <c r="K283" s="142"/>
      <c r="L283" s="30"/>
      <c r="M283" s="143" t="s">
        <v>1</v>
      </c>
      <c r="N283" s="144" t="s">
        <v>44</v>
      </c>
      <c r="P283" s="145">
        <f>O283*H283</f>
        <v>0</v>
      </c>
      <c r="Q283" s="145">
        <v>1.15E-3</v>
      </c>
      <c r="R283" s="145">
        <f>Q283*H283</f>
        <v>0.14294499999999999</v>
      </c>
      <c r="S283" s="145">
        <v>0</v>
      </c>
      <c r="T283" s="146">
        <f>S283*H283</f>
        <v>0</v>
      </c>
      <c r="AR283" s="147" t="s">
        <v>296</v>
      </c>
      <c r="AT283" s="147" t="s">
        <v>141</v>
      </c>
      <c r="AU283" s="147" t="s">
        <v>88</v>
      </c>
      <c r="AY283" s="15" t="s">
        <v>138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5" t="s">
        <v>86</v>
      </c>
      <c r="BK283" s="148">
        <f>ROUND(I283*H283,2)</f>
        <v>0</v>
      </c>
      <c r="BL283" s="15" t="s">
        <v>296</v>
      </c>
      <c r="BM283" s="147" t="s">
        <v>424</v>
      </c>
    </row>
    <row r="284" spans="2:65" s="12" customFormat="1" ht="11.25">
      <c r="B284" s="149"/>
      <c r="D284" s="150" t="s">
        <v>147</v>
      </c>
      <c r="E284" s="151" t="s">
        <v>1</v>
      </c>
      <c r="F284" s="152" t="s">
        <v>1004</v>
      </c>
      <c r="H284" s="153">
        <v>124.3</v>
      </c>
      <c r="I284" s="154"/>
      <c r="L284" s="149"/>
      <c r="M284" s="155"/>
      <c r="T284" s="156"/>
      <c r="AT284" s="151" t="s">
        <v>147</v>
      </c>
      <c r="AU284" s="151" t="s">
        <v>88</v>
      </c>
      <c r="AV284" s="12" t="s">
        <v>88</v>
      </c>
      <c r="AW284" s="12" t="s">
        <v>33</v>
      </c>
      <c r="AX284" s="12" t="s">
        <v>79</v>
      </c>
      <c r="AY284" s="151" t="s">
        <v>138</v>
      </c>
    </row>
    <row r="285" spans="2:65" s="13" customFormat="1" ht="11.25">
      <c r="B285" s="157"/>
      <c r="D285" s="150" t="s">
        <v>147</v>
      </c>
      <c r="E285" s="158" t="s">
        <v>1</v>
      </c>
      <c r="F285" s="159" t="s">
        <v>148</v>
      </c>
      <c r="H285" s="160">
        <v>124.3</v>
      </c>
      <c r="I285" s="161"/>
      <c r="L285" s="157"/>
      <c r="M285" s="162"/>
      <c r="T285" s="163"/>
      <c r="AT285" s="158" t="s">
        <v>147</v>
      </c>
      <c r="AU285" s="158" t="s">
        <v>88</v>
      </c>
      <c r="AV285" s="13" t="s">
        <v>149</v>
      </c>
      <c r="AW285" s="13" t="s">
        <v>33</v>
      </c>
      <c r="AX285" s="13" t="s">
        <v>86</v>
      </c>
      <c r="AY285" s="158" t="s">
        <v>138</v>
      </c>
    </row>
    <row r="286" spans="2:65" s="1" customFormat="1" ht="37.9" customHeight="1">
      <c r="B286" s="30"/>
      <c r="C286" s="135" t="s">
        <v>456</v>
      </c>
      <c r="D286" s="135" t="s">
        <v>141</v>
      </c>
      <c r="E286" s="136" t="s">
        <v>427</v>
      </c>
      <c r="F286" s="137" t="s">
        <v>428</v>
      </c>
      <c r="G286" s="138" t="s">
        <v>381</v>
      </c>
      <c r="H286" s="139">
        <v>120</v>
      </c>
      <c r="I286" s="140"/>
      <c r="J286" s="141">
        <f>ROUND(I286*H286,2)</f>
        <v>0</v>
      </c>
      <c r="K286" s="142"/>
      <c r="L286" s="30"/>
      <c r="M286" s="143" t="s">
        <v>1</v>
      </c>
      <c r="N286" s="144" t="s">
        <v>44</v>
      </c>
      <c r="P286" s="145">
        <f>O286*H286</f>
        <v>0</v>
      </c>
      <c r="Q286" s="145">
        <v>6.3000000000000003E-4</v>
      </c>
      <c r="R286" s="145">
        <f>Q286*H286</f>
        <v>7.5600000000000001E-2</v>
      </c>
      <c r="S286" s="145">
        <v>0</v>
      </c>
      <c r="T286" s="146">
        <f>S286*H286</f>
        <v>0</v>
      </c>
      <c r="AR286" s="147" t="s">
        <v>296</v>
      </c>
      <c r="AT286" s="147" t="s">
        <v>141</v>
      </c>
      <c r="AU286" s="147" t="s">
        <v>88</v>
      </c>
      <c r="AY286" s="15" t="s">
        <v>138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5" t="s">
        <v>86</v>
      </c>
      <c r="BK286" s="148">
        <f>ROUND(I286*H286,2)</f>
        <v>0</v>
      </c>
      <c r="BL286" s="15" t="s">
        <v>296</v>
      </c>
      <c r="BM286" s="147" t="s">
        <v>429</v>
      </c>
    </row>
    <row r="287" spans="2:65" s="12" customFormat="1" ht="11.25">
      <c r="B287" s="149"/>
      <c r="D287" s="150" t="s">
        <v>147</v>
      </c>
      <c r="E287" s="151" t="s">
        <v>1</v>
      </c>
      <c r="F287" s="152" t="s">
        <v>1005</v>
      </c>
      <c r="H287" s="153">
        <v>120</v>
      </c>
      <c r="I287" s="154"/>
      <c r="L287" s="149"/>
      <c r="M287" s="155"/>
      <c r="T287" s="156"/>
      <c r="AT287" s="151" t="s">
        <v>147</v>
      </c>
      <c r="AU287" s="151" t="s">
        <v>88</v>
      </c>
      <c r="AV287" s="12" t="s">
        <v>88</v>
      </c>
      <c r="AW287" s="12" t="s">
        <v>33</v>
      </c>
      <c r="AX287" s="12" t="s">
        <v>79</v>
      </c>
      <c r="AY287" s="151" t="s">
        <v>138</v>
      </c>
    </row>
    <row r="288" spans="2:65" s="13" customFormat="1" ht="11.25">
      <c r="B288" s="157"/>
      <c r="D288" s="150" t="s">
        <v>147</v>
      </c>
      <c r="E288" s="158" t="s">
        <v>1</v>
      </c>
      <c r="F288" s="159" t="s">
        <v>148</v>
      </c>
      <c r="H288" s="160">
        <v>120</v>
      </c>
      <c r="I288" s="161"/>
      <c r="L288" s="157"/>
      <c r="M288" s="162"/>
      <c r="T288" s="163"/>
      <c r="AT288" s="158" t="s">
        <v>147</v>
      </c>
      <c r="AU288" s="158" t="s">
        <v>88</v>
      </c>
      <c r="AV288" s="13" t="s">
        <v>149</v>
      </c>
      <c r="AW288" s="13" t="s">
        <v>33</v>
      </c>
      <c r="AX288" s="13" t="s">
        <v>86</v>
      </c>
      <c r="AY288" s="158" t="s">
        <v>138</v>
      </c>
    </row>
    <row r="289" spans="2:65" s="1" customFormat="1" ht="33" customHeight="1">
      <c r="B289" s="30"/>
      <c r="C289" s="135" t="s">
        <v>461</v>
      </c>
      <c r="D289" s="135" t="s">
        <v>141</v>
      </c>
      <c r="E289" s="136" t="s">
        <v>432</v>
      </c>
      <c r="F289" s="137" t="s">
        <v>433</v>
      </c>
      <c r="G289" s="138" t="s">
        <v>238</v>
      </c>
      <c r="H289" s="139">
        <v>54.9</v>
      </c>
      <c r="I289" s="140"/>
      <c r="J289" s="141">
        <f>ROUND(I289*H289,2)</f>
        <v>0</v>
      </c>
      <c r="K289" s="142"/>
      <c r="L289" s="30"/>
      <c r="M289" s="143" t="s">
        <v>1</v>
      </c>
      <c r="N289" s="144" t="s">
        <v>44</v>
      </c>
      <c r="P289" s="145">
        <f>O289*H289</f>
        <v>0</v>
      </c>
      <c r="Q289" s="145">
        <v>1.0869999999999999E-2</v>
      </c>
      <c r="R289" s="145">
        <f>Q289*H289</f>
        <v>0.59676299999999993</v>
      </c>
      <c r="S289" s="145">
        <v>0</v>
      </c>
      <c r="T289" s="146">
        <f>S289*H289</f>
        <v>0</v>
      </c>
      <c r="AR289" s="147" t="s">
        <v>149</v>
      </c>
      <c r="AT289" s="147" t="s">
        <v>141</v>
      </c>
      <c r="AU289" s="147" t="s">
        <v>88</v>
      </c>
      <c r="AY289" s="15" t="s">
        <v>138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5" t="s">
        <v>86</v>
      </c>
      <c r="BK289" s="148">
        <f>ROUND(I289*H289,2)</f>
        <v>0</v>
      </c>
      <c r="BL289" s="15" t="s">
        <v>149</v>
      </c>
      <c r="BM289" s="147" t="s">
        <v>434</v>
      </c>
    </row>
    <row r="290" spans="2:65" s="1" customFormat="1" ht="19.5">
      <c r="B290" s="30"/>
      <c r="D290" s="150" t="s">
        <v>153</v>
      </c>
      <c r="F290" s="164" t="s">
        <v>435</v>
      </c>
      <c r="I290" s="165"/>
      <c r="L290" s="30"/>
      <c r="M290" s="166"/>
      <c r="T290" s="54"/>
      <c r="AT290" s="15" t="s">
        <v>153</v>
      </c>
      <c r="AU290" s="15" t="s">
        <v>88</v>
      </c>
    </row>
    <row r="291" spans="2:65" s="12" customFormat="1" ht="11.25">
      <c r="B291" s="149"/>
      <c r="D291" s="150" t="s">
        <v>147</v>
      </c>
      <c r="E291" s="151" t="s">
        <v>1</v>
      </c>
      <c r="F291" s="152" t="s">
        <v>1006</v>
      </c>
      <c r="H291" s="153">
        <v>54.9</v>
      </c>
      <c r="I291" s="154"/>
      <c r="L291" s="149"/>
      <c r="M291" s="155"/>
      <c r="T291" s="156"/>
      <c r="AT291" s="151" t="s">
        <v>147</v>
      </c>
      <c r="AU291" s="151" t="s">
        <v>88</v>
      </c>
      <c r="AV291" s="12" t="s">
        <v>88</v>
      </c>
      <c r="AW291" s="12" t="s">
        <v>33</v>
      </c>
      <c r="AX291" s="12" t="s">
        <v>79</v>
      </c>
      <c r="AY291" s="151" t="s">
        <v>138</v>
      </c>
    </row>
    <row r="292" spans="2:65" s="13" customFormat="1" ht="11.25">
      <c r="B292" s="157"/>
      <c r="D292" s="150" t="s">
        <v>147</v>
      </c>
      <c r="E292" s="158" t="s">
        <v>1</v>
      </c>
      <c r="F292" s="159" t="s">
        <v>148</v>
      </c>
      <c r="H292" s="160">
        <v>54.9</v>
      </c>
      <c r="I292" s="161"/>
      <c r="L292" s="157"/>
      <c r="M292" s="162"/>
      <c r="T292" s="163"/>
      <c r="AT292" s="158" t="s">
        <v>147</v>
      </c>
      <c r="AU292" s="158" t="s">
        <v>88</v>
      </c>
      <c r="AV292" s="13" t="s">
        <v>149</v>
      </c>
      <c r="AW292" s="13" t="s">
        <v>33</v>
      </c>
      <c r="AX292" s="13" t="s">
        <v>86</v>
      </c>
      <c r="AY292" s="158" t="s">
        <v>138</v>
      </c>
    </row>
    <row r="293" spans="2:65" s="1" customFormat="1" ht="33" customHeight="1">
      <c r="B293" s="30"/>
      <c r="C293" s="135" t="s">
        <v>467</v>
      </c>
      <c r="D293" s="135" t="s">
        <v>141</v>
      </c>
      <c r="E293" s="136" t="s">
        <v>438</v>
      </c>
      <c r="F293" s="137" t="s">
        <v>439</v>
      </c>
      <c r="G293" s="138" t="s">
        <v>238</v>
      </c>
      <c r="H293" s="139">
        <v>756.33</v>
      </c>
      <c r="I293" s="140"/>
      <c r="J293" s="141">
        <f>ROUND(I293*H293,2)</f>
        <v>0</v>
      </c>
      <c r="K293" s="142"/>
      <c r="L293" s="30"/>
      <c r="M293" s="143" t="s">
        <v>1</v>
      </c>
      <c r="N293" s="144" t="s">
        <v>44</v>
      </c>
      <c r="P293" s="145">
        <f>O293*H293</f>
        <v>0</v>
      </c>
      <c r="Q293" s="145">
        <v>2.2000000000000001E-4</v>
      </c>
      <c r="R293" s="145">
        <f>Q293*H293</f>
        <v>0.1663926</v>
      </c>
      <c r="S293" s="145">
        <v>0</v>
      </c>
      <c r="T293" s="146">
        <f>S293*H293</f>
        <v>0</v>
      </c>
      <c r="AR293" s="147" t="s">
        <v>296</v>
      </c>
      <c r="AT293" s="147" t="s">
        <v>141</v>
      </c>
      <c r="AU293" s="147" t="s">
        <v>88</v>
      </c>
      <c r="AY293" s="15" t="s">
        <v>138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5" t="s">
        <v>86</v>
      </c>
      <c r="BK293" s="148">
        <f>ROUND(I293*H293,2)</f>
        <v>0</v>
      </c>
      <c r="BL293" s="15" t="s">
        <v>296</v>
      </c>
      <c r="BM293" s="147" t="s">
        <v>440</v>
      </c>
    </row>
    <row r="294" spans="2:65" s="12" customFormat="1" ht="11.25">
      <c r="B294" s="149"/>
      <c r="D294" s="150" t="s">
        <v>147</v>
      </c>
      <c r="E294" s="151" t="s">
        <v>1</v>
      </c>
      <c r="F294" s="152" t="s">
        <v>963</v>
      </c>
      <c r="H294" s="153">
        <v>696.3</v>
      </c>
      <c r="I294" s="154"/>
      <c r="L294" s="149"/>
      <c r="M294" s="155"/>
      <c r="T294" s="156"/>
      <c r="AT294" s="151" t="s">
        <v>147</v>
      </c>
      <c r="AU294" s="151" t="s">
        <v>88</v>
      </c>
      <c r="AV294" s="12" t="s">
        <v>88</v>
      </c>
      <c r="AW294" s="12" t="s">
        <v>33</v>
      </c>
      <c r="AX294" s="12" t="s">
        <v>79</v>
      </c>
      <c r="AY294" s="151" t="s">
        <v>138</v>
      </c>
    </row>
    <row r="295" spans="2:65" s="12" customFormat="1" ht="11.25">
      <c r="B295" s="149"/>
      <c r="D295" s="150" t="s">
        <v>147</v>
      </c>
      <c r="E295" s="151" t="s">
        <v>1</v>
      </c>
      <c r="F295" s="152" t="s">
        <v>299</v>
      </c>
      <c r="H295" s="153">
        <v>3.4350000000000001</v>
      </c>
      <c r="I295" s="154"/>
      <c r="L295" s="149"/>
      <c r="M295" s="155"/>
      <c r="T295" s="156"/>
      <c r="AT295" s="151" t="s">
        <v>147</v>
      </c>
      <c r="AU295" s="151" t="s">
        <v>88</v>
      </c>
      <c r="AV295" s="12" t="s">
        <v>88</v>
      </c>
      <c r="AW295" s="12" t="s">
        <v>33</v>
      </c>
      <c r="AX295" s="12" t="s">
        <v>79</v>
      </c>
      <c r="AY295" s="151" t="s">
        <v>138</v>
      </c>
    </row>
    <row r="296" spans="2:65" s="12" customFormat="1" ht="11.25">
      <c r="B296" s="149"/>
      <c r="D296" s="150" t="s">
        <v>147</v>
      </c>
      <c r="E296" s="151" t="s">
        <v>1</v>
      </c>
      <c r="F296" s="152" t="s">
        <v>1007</v>
      </c>
      <c r="H296" s="153">
        <v>49.545000000000002</v>
      </c>
      <c r="I296" s="154"/>
      <c r="L296" s="149"/>
      <c r="M296" s="155"/>
      <c r="T296" s="156"/>
      <c r="AT296" s="151" t="s">
        <v>147</v>
      </c>
      <c r="AU296" s="151" t="s">
        <v>88</v>
      </c>
      <c r="AV296" s="12" t="s">
        <v>88</v>
      </c>
      <c r="AW296" s="12" t="s">
        <v>33</v>
      </c>
      <c r="AX296" s="12" t="s">
        <v>79</v>
      </c>
      <c r="AY296" s="151" t="s">
        <v>138</v>
      </c>
    </row>
    <row r="297" spans="2:65" s="12" customFormat="1" ht="11.25">
      <c r="B297" s="149"/>
      <c r="D297" s="150" t="s">
        <v>147</v>
      </c>
      <c r="E297" s="151" t="s">
        <v>1</v>
      </c>
      <c r="F297" s="152" t="s">
        <v>964</v>
      </c>
      <c r="H297" s="153">
        <v>7.05</v>
      </c>
      <c r="I297" s="154"/>
      <c r="L297" s="149"/>
      <c r="M297" s="155"/>
      <c r="T297" s="156"/>
      <c r="AT297" s="151" t="s">
        <v>147</v>
      </c>
      <c r="AU297" s="151" t="s">
        <v>88</v>
      </c>
      <c r="AV297" s="12" t="s">
        <v>88</v>
      </c>
      <c r="AW297" s="12" t="s">
        <v>33</v>
      </c>
      <c r="AX297" s="12" t="s">
        <v>79</v>
      </c>
      <c r="AY297" s="151" t="s">
        <v>138</v>
      </c>
    </row>
    <row r="298" spans="2:65" s="13" customFormat="1" ht="11.25">
      <c r="B298" s="157"/>
      <c r="D298" s="150" t="s">
        <v>147</v>
      </c>
      <c r="E298" s="158" t="s">
        <v>1</v>
      </c>
      <c r="F298" s="159" t="s">
        <v>148</v>
      </c>
      <c r="H298" s="160">
        <v>756.33</v>
      </c>
      <c r="I298" s="161"/>
      <c r="L298" s="157"/>
      <c r="M298" s="162"/>
      <c r="T298" s="163"/>
      <c r="AT298" s="158" t="s">
        <v>147</v>
      </c>
      <c r="AU298" s="158" t="s">
        <v>88</v>
      </c>
      <c r="AV298" s="13" t="s">
        <v>149</v>
      </c>
      <c r="AW298" s="13" t="s">
        <v>33</v>
      </c>
      <c r="AX298" s="13" t="s">
        <v>86</v>
      </c>
      <c r="AY298" s="158" t="s">
        <v>138</v>
      </c>
    </row>
    <row r="299" spans="2:65" s="1" customFormat="1" ht="37.9" customHeight="1">
      <c r="B299" s="30"/>
      <c r="C299" s="170" t="s">
        <v>472</v>
      </c>
      <c r="D299" s="170" t="s">
        <v>241</v>
      </c>
      <c r="E299" s="171" t="s">
        <v>442</v>
      </c>
      <c r="F299" s="172" t="s">
        <v>443</v>
      </c>
      <c r="G299" s="173" t="s">
        <v>238</v>
      </c>
      <c r="H299" s="174">
        <v>838.63</v>
      </c>
      <c r="I299" s="175"/>
      <c r="J299" s="176">
        <f>ROUND(I299*H299,2)</f>
        <v>0</v>
      </c>
      <c r="K299" s="177"/>
      <c r="L299" s="178"/>
      <c r="M299" s="179" t="s">
        <v>1</v>
      </c>
      <c r="N299" s="180" t="s">
        <v>44</v>
      </c>
      <c r="P299" s="145">
        <f>O299*H299</f>
        <v>0</v>
      </c>
      <c r="Q299" s="145">
        <v>1.5299999999999999E-3</v>
      </c>
      <c r="R299" s="145">
        <f>Q299*H299</f>
        <v>1.2831039</v>
      </c>
      <c r="S299" s="145">
        <v>0</v>
      </c>
      <c r="T299" s="146">
        <f>S299*H299</f>
        <v>0</v>
      </c>
      <c r="AR299" s="147" t="s">
        <v>391</v>
      </c>
      <c r="AT299" s="147" t="s">
        <v>241</v>
      </c>
      <c r="AU299" s="147" t="s">
        <v>88</v>
      </c>
      <c r="AY299" s="15" t="s">
        <v>138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5" t="s">
        <v>86</v>
      </c>
      <c r="BK299" s="148">
        <f>ROUND(I299*H299,2)</f>
        <v>0</v>
      </c>
      <c r="BL299" s="15" t="s">
        <v>296</v>
      </c>
      <c r="BM299" s="147" t="s">
        <v>444</v>
      </c>
    </row>
    <row r="300" spans="2:65" s="12" customFormat="1" ht="11.25">
      <c r="B300" s="149"/>
      <c r="D300" s="150" t="s">
        <v>147</v>
      </c>
      <c r="E300" s="151" t="s">
        <v>1</v>
      </c>
      <c r="F300" s="152" t="s">
        <v>1008</v>
      </c>
      <c r="H300" s="153">
        <v>645.1</v>
      </c>
      <c r="I300" s="154"/>
      <c r="L300" s="149"/>
      <c r="M300" s="155"/>
      <c r="T300" s="156"/>
      <c r="AT300" s="151" t="s">
        <v>147</v>
      </c>
      <c r="AU300" s="151" t="s">
        <v>88</v>
      </c>
      <c r="AV300" s="12" t="s">
        <v>88</v>
      </c>
      <c r="AW300" s="12" t="s">
        <v>33</v>
      </c>
      <c r="AX300" s="12" t="s">
        <v>79</v>
      </c>
      <c r="AY300" s="151" t="s">
        <v>138</v>
      </c>
    </row>
    <row r="301" spans="2:65" s="13" customFormat="1" ht="11.25">
      <c r="B301" s="157"/>
      <c r="D301" s="150" t="s">
        <v>147</v>
      </c>
      <c r="E301" s="158" t="s">
        <v>1</v>
      </c>
      <c r="F301" s="159" t="s">
        <v>148</v>
      </c>
      <c r="H301" s="160">
        <v>645.1</v>
      </c>
      <c r="I301" s="161"/>
      <c r="L301" s="157"/>
      <c r="M301" s="162"/>
      <c r="T301" s="163"/>
      <c r="AT301" s="158" t="s">
        <v>147</v>
      </c>
      <c r="AU301" s="158" t="s">
        <v>88</v>
      </c>
      <c r="AV301" s="13" t="s">
        <v>149</v>
      </c>
      <c r="AW301" s="13" t="s">
        <v>33</v>
      </c>
      <c r="AX301" s="13" t="s">
        <v>86</v>
      </c>
      <c r="AY301" s="158" t="s">
        <v>138</v>
      </c>
    </row>
    <row r="302" spans="2:65" s="12" customFormat="1" ht="11.25">
      <c r="B302" s="149"/>
      <c r="D302" s="150" t="s">
        <v>147</v>
      </c>
      <c r="F302" s="152" t="s">
        <v>1009</v>
      </c>
      <c r="H302" s="153">
        <v>838.63</v>
      </c>
      <c r="I302" s="154"/>
      <c r="L302" s="149"/>
      <c r="M302" s="155"/>
      <c r="T302" s="156"/>
      <c r="AT302" s="151" t="s">
        <v>147</v>
      </c>
      <c r="AU302" s="151" t="s">
        <v>88</v>
      </c>
      <c r="AV302" s="12" t="s">
        <v>88</v>
      </c>
      <c r="AW302" s="12" t="s">
        <v>4</v>
      </c>
      <c r="AX302" s="12" t="s">
        <v>86</v>
      </c>
      <c r="AY302" s="151" t="s">
        <v>138</v>
      </c>
    </row>
    <row r="303" spans="2:65" s="1" customFormat="1" ht="24.2" customHeight="1">
      <c r="B303" s="30"/>
      <c r="C303" s="170" t="s">
        <v>479</v>
      </c>
      <c r="D303" s="170" t="s">
        <v>241</v>
      </c>
      <c r="E303" s="171" t="s">
        <v>447</v>
      </c>
      <c r="F303" s="172" t="s">
        <v>448</v>
      </c>
      <c r="G303" s="173" t="s">
        <v>238</v>
      </c>
      <c r="H303" s="174">
        <v>144.59899999999999</v>
      </c>
      <c r="I303" s="175"/>
      <c r="J303" s="176">
        <f>ROUND(I303*H303,2)</f>
        <v>0</v>
      </c>
      <c r="K303" s="177"/>
      <c r="L303" s="178"/>
      <c r="M303" s="179" t="s">
        <v>1</v>
      </c>
      <c r="N303" s="180" t="s">
        <v>44</v>
      </c>
      <c r="P303" s="145">
        <f>O303*H303</f>
        <v>0</v>
      </c>
      <c r="Q303" s="145">
        <v>1.49E-3</v>
      </c>
      <c r="R303" s="145">
        <f>Q303*H303</f>
        <v>0.21545250999999999</v>
      </c>
      <c r="S303" s="145">
        <v>0</v>
      </c>
      <c r="T303" s="146">
        <f>S303*H303</f>
        <v>0</v>
      </c>
      <c r="AR303" s="147" t="s">
        <v>391</v>
      </c>
      <c r="AT303" s="147" t="s">
        <v>241</v>
      </c>
      <c r="AU303" s="147" t="s">
        <v>88</v>
      </c>
      <c r="AY303" s="15" t="s">
        <v>138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5" t="s">
        <v>86</v>
      </c>
      <c r="BK303" s="148">
        <f>ROUND(I303*H303,2)</f>
        <v>0</v>
      </c>
      <c r="BL303" s="15" t="s">
        <v>296</v>
      </c>
      <c r="BM303" s="147" t="s">
        <v>449</v>
      </c>
    </row>
    <row r="304" spans="2:65" s="12" customFormat="1" ht="11.25">
      <c r="B304" s="149"/>
      <c r="D304" s="150" t="s">
        <v>147</v>
      </c>
      <c r="E304" s="151" t="s">
        <v>1</v>
      </c>
      <c r="F304" s="152" t="s">
        <v>1010</v>
      </c>
      <c r="H304" s="153">
        <v>51.2</v>
      </c>
      <c r="I304" s="154"/>
      <c r="L304" s="149"/>
      <c r="M304" s="155"/>
      <c r="T304" s="156"/>
      <c r="AT304" s="151" t="s">
        <v>147</v>
      </c>
      <c r="AU304" s="151" t="s">
        <v>88</v>
      </c>
      <c r="AV304" s="12" t="s">
        <v>88</v>
      </c>
      <c r="AW304" s="12" t="s">
        <v>33</v>
      </c>
      <c r="AX304" s="12" t="s">
        <v>79</v>
      </c>
      <c r="AY304" s="151" t="s">
        <v>138</v>
      </c>
    </row>
    <row r="305" spans="2:65" s="12" customFormat="1" ht="11.25">
      <c r="B305" s="149"/>
      <c r="D305" s="150" t="s">
        <v>147</v>
      </c>
      <c r="E305" s="151" t="s">
        <v>1</v>
      </c>
      <c r="F305" s="152" t="s">
        <v>299</v>
      </c>
      <c r="H305" s="153">
        <v>3.4350000000000001</v>
      </c>
      <c r="I305" s="154"/>
      <c r="L305" s="149"/>
      <c r="M305" s="155"/>
      <c r="T305" s="156"/>
      <c r="AT305" s="151" t="s">
        <v>147</v>
      </c>
      <c r="AU305" s="151" t="s">
        <v>88</v>
      </c>
      <c r="AV305" s="12" t="s">
        <v>88</v>
      </c>
      <c r="AW305" s="12" t="s">
        <v>33</v>
      </c>
      <c r="AX305" s="12" t="s">
        <v>79</v>
      </c>
      <c r="AY305" s="151" t="s">
        <v>138</v>
      </c>
    </row>
    <row r="306" spans="2:65" s="12" customFormat="1" ht="11.25">
      <c r="B306" s="149"/>
      <c r="D306" s="150" t="s">
        <v>147</v>
      </c>
      <c r="E306" s="151" t="s">
        <v>1</v>
      </c>
      <c r="F306" s="152" t="s">
        <v>1007</v>
      </c>
      <c r="H306" s="153">
        <v>49.545000000000002</v>
      </c>
      <c r="I306" s="154"/>
      <c r="L306" s="149"/>
      <c r="M306" s="155"/>
      <c r="T306" s="156"/>
      <c r="AT306" s="151" t="s">
        <v>147</v>
      </c>
      <c r="AU306" s="151" t="s">
        <v>88</v>
      </c>
      <c r="AV306" s="12" t="s">
        <v>88</v>
      </c>
      <c r="AW306" s="12" t="s">
        <v>33</v>
      </c>
      <c r="AX306" s="12" t="s">
        <v>79</v>
      </c>
      <c r="AY306" s="151" t="s">
        <v>138</v>
      </c>
    </row>
    <row r="307" spans="2:65" s="12" customFormat="1" ht="11.25">
      <c r="B307" s="149"/>
      <c r="D307" s="150" t="s">
        <v>147</v>
      </c>
      <c r="E307" s="151" t="s">
        <v>1</v>
      </c>
      <c r="F307" s="152" t="s">
        <v>964</v>
      </c>
      <c r="H307" s="153">
        <v>7.05</v>
      </c>
      <c r="I307" s="154"/>
      <c r="L307" s="149"/>
      <c r="M307" s="155"/>
      <c r="T307" s="156"/>
      <c r="AT307" s="151" t="s">
        <v>147</v>
      </c>
      <c r="AU307" s="151" t="s">
        <v>88</v>
      </c>
      <c r="AV307" s="12" t="s">
        <v>88</v>
      </c>
      <c r="AW307" s="12" t="s">
        <v>33</v>
      </c>
      <c r="AX307" s="12" t="s">
        <v>79</v>
      </c>
      <c r="AY307" s="151" t="s">
        <v>138</v>
      </c>
    </row>
    <row r="308" spans="2:65" s="13" customFormat="1" ht="11.25">
      <c r="B308" s="157"/>
      <c r="D308" s="150" t="s">
        <v>147</v>
      </c>
      <c r="E308" s="158" t="s">
        <v>1</v>
      </c>
      <c r="F308" s="159" t="s">
        <v>148</v>
      </c>
      <c r="H308" s="160">
        <v>111.23</v>
      </c>
      <c r="I308" s="161"/>
      <c r="L308" s="157"/>
      <c r="M308" s="162"/>
      <c r="T308" s="163"/>
      <c r="AT308" s="158" t="s">
        <v>147</v>
      </c>
      <c r="AU308" s="158" t="s">
        <v>88</v>
      </c>
      <c r="AV308" s="13" t="s">
        <v>149</v>
      </c>
      <c r="AW308" s="13" t="s">
        <v>33</v>
      </c>
      <c r="AX308" s="13" t="s">
        <v>86</v>
      </c>
      <c r="AY308" s="158" t="s">
        <v>138</v>
      </c>
    </row>
    <row r="309" spans="2:65" s="12" customFormat="1" ht="11.25">
      <c r="B309" s="149"/>
      <c r="D309" s="150" t="s">
        <v>147</v>
      </c>
      <c r="F309" s="152" t="s">
        <v>1011</v>
      </c>
      <c r="H309" s="153">
        <v>144.59899999999999</v>
      </c>
      <c r="I309" s="154"/>
      <c r="L309" s="149"/>
      <c r="M309" s="155"/>
      <c r="T309" s="156"/>
      <c r="AT309" s="151" t="s">
        <v>147</v>
      </c>
      <c r="AU309" s="151" t="s">
        <v>88</v>
      </c>
      <c r="AV309" s="12" t="s">
        <v>88</v>
      </c>
      <c r="AW309" s="12" t="s">
        <v>4</v>
      </c>
      <c r="AX309" s="12" t="s">
        <v>86</v>
      </c>
      <c r="AY309" s="151" t="s">
        <v>138</v>
      </c>
    </row>
    <row r="310" spans="2:65" s="1" customFormat="1" ht="24.2" customHeight="1">
      <c r="B310" s="30"/>
      <c r="C310" s="135" t="s">
        <v>485</v>
      </c>
      <c r="D310" s="135" t="s">
        <v>141</v>
      </c>
      <c r="E310" s="136" t="s">
        <v>457</v>
      </c>
      <c r="F310" s="137" t="s">
        <v>458</v>
      </c>
      <c r="G310" s="138" t="s">
        <v>238</v>
      </c>
      <c r="H310" s="139">
        <v>756.33</v>
      </c>
      <c r="I310" s="140"/>
      <c r="J310" s="141">
        <f>ROUND(I310*H310,2)</f>
        <v>0</v>
      </c>
      <c r="K310" s="142"/>
      <c r="L310" s="30"/>
      <c r="M310" s="143" t="s">
        <v>1</v>
      </c>
      <c r="N310" s="144" t="s">
        <v>44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296</v>
      </c>
      <c r="AT310" s="147" t="s">
        <v>141</v>
      </c>
      <c r="AU310" s="147" t="s">
        <v>88</v>
      </c>
      <c r="AY310" s="15" t="s">
        <v>138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5" t="s">
        <v>86</v>
      </c>
      <c r="BK310" s="148">
        <f>ROUND(I310*H310,2)</f>
        <v>0</v>
      </c>
      <c r="BL310" s="15" t="s">
        <v>296</v>
      </c>
      <c r="BM310" s="147" t="s">
        <v>459</v>
      </c>
    </row>
    <row r="311" spans="2:65" s="12" customFormat="1" ht="11.25">
      <c r="B311" s="149"/>
      <c r="D311" s="150" t="s">
        <v>147</v>
      </c>
      <c r="E311" s="151" t="s">
        <v>1</v>
      </c>
      <c r="F311" s="152" t="s">
        <v>963</v>
      </c>
      <c r="H311" s="153">
        <v>696.3</v>
      </c>
      <c r="I311" s="154"/>
      <c r="L311" s="149"/>
      <c r="M311" s="155"/>
      <c r="T311" s="156"/>
      <c r="AT311" s="151" t="s">
        <v>147</v>
      </c>
      <c r="AU311" s="151" t="s">
        <v>88</v>
      </c>
      <c r="AV311" s="12" t="s">
        <v>88</v>
      </c>
      <c r="AW311" s="12" t="s">
        <v>33</v>
      </c>
      <c r="AX311" s="12" t="s">
        <v>79</v>
      </c>
      <c r="AY311" s="151" t="s">
        <v>138</v>
      </c>
    </row>
    <row r="312" spans="2:65" s="12" customFormat="1" ht="11.25">
      <c r="B312" s="149"/>
      <c r="D312" s="150" t="s">
        <v>147</v>
      </c>
      <c r="E312" s="151" t="s">
        <v>1</v>
      </c>
      <c r="F312" s="152" t="s">
        <v>299</v>
      </c>
      <c r="H312" s="153">
        <v>3.4350000000000001</v>
      </c>
      <c r="I312" s="154"/>
      <c r="L312" s="149"/>
      <c r="M312" s="155"/>
      <c r="T312" s="156"/>
      <c r="AT312" s="151" t="s">
        <v>147</v>
      </c>
      <c r="AU312" s="151" t="s">
        <v>88</v>
      </c>
      <c r="AV312" s="12" t="s">
        <v>88</v>
      </c>
      <c r="AW312" s="12" t="s">
        <v>33</v>
      </c>
      <c r="AX312" s="12" t="s">
        <v>79</v>
      </c>
      <c r="AY312" s="151" t="s">
        <v>138</v>
      </c>
    </row>
    <row r="313" spans="2:65" s="12" customFormat="1" ht="11.25">
      <c r="B313" s="149"/>
      <c r="D313" s="150" t="s">
        <v>147</v>
      </c>
      <c r="E313" s="151" t="s">
        <v>1</v>
      </c>
      <c r="F313" s="152" t="s">
        <v>1007</v>
      </c>
      <c r="H313" s="153">
        <v>49.545000000000002</v>
      </c>
      <c r="I313" s="154"/>
      <c r="L313" s="149"/>
      <c r="M313" s="155"/>
      <c r="T313" s="156"/>
      <c r="AT313" s="151" t="s">
        <v>147</v>
      </c>
      <c r="AU313" s="151" t="s">
        <v>88</v>
      </c>
      <c r="AV313" s="12" t="s">
        <v>88</v>
      </c>
      <c r="AW313" s="12" t="s">
        <v>33</v>
      </c>
      <c r="AX313" s="12" t="s">
        <v>79</v>
      </c>
      <c r="AY313" s="151" t="s">
        <v>138</v>
      </c>
    </row>
    <row r="314" spans="2:65" s="12" customFormat="1" ht="11.25">
      <c r="B314" s="149"/>
      <c r="D314" s="150" t="s">
        <v>147</v>
      </c>
      <c r="E314" s="151" t="s">
        <v>1</v>
      </c>
      <c r="F314" s="152" t="s">
        <v>964</v>
      </c>
      <c r="H314" s="153">
        <v>7.05</v>
      </c>
      <c r="I314" s="154"/>
      <c r="L314" s="149"/>
      <c r="M314" s="155"/>
      <c r="T314" s="156"/>
      <c r="AT314" s="151" t="s">
        <v>147</v>
      </c>
      <c r="AU314" s="151" t="s">
        <v>88</v>
      </c>
      <c r="AV314" s="12" t="s">
        <v>88</v>
      </c>
      <c r="AW314" s="12" t="s">
        <v>33</v>
      </c>
      <c r="AX314" s="12" t="s">
        <v>79</v>
      </c>
      <c r="AY314" s="151" t="s">
        <v>138</v>
      </c>
    </row>
    <row r="315" spans="2:65" s="13" customFormat="1" ht="11.25">
      <c r="B315" s="157"/>
      <c r="D315" s="150" t="s">
        <v>147</v>
      </c>
      <c r="E315" s="158" t="s">
        <v>1</v>
      </c>
      <c r="F315" s="159" t="s">
        <v>148</v>
      </c>
      <c r="H315" s="160">
        <v>756.33</v>
      </c>
      <c r="I315" s="161"/>
      <c r="L315" s="157"/>
      <c r="M315" s="162"/>
      <c r="T315" s="163"/>
      <c r="AT315" s="158" t="s">
        <v>147</v>
      </c>
      <c r="AU315" s="158" t="s">
        <v>88</v>
      </c>
      <c r="AV315" s="13" t="s">
        <v>149</v>
      </c>
      <c r="AW315" s="13" t="s">
        <v>33</v>
      </c>
      <c r="AX315" s="13" t="s">
        <v>86</v>
      </c>
      <c r="AY315" s="158" t="s">
        <v>138</v>
      </c>
    </row>
    <row r="316" spans="2:65" s="1" customFormat="1" ht="16.5" customHeight="1">
      <c r="B316" s="30"/>
      <c r="C316" s="170" t="s">
        <v>490</v>
      </c>
      <c r="D316" s="170" t="s">
        <v>241</v>
      </c>
      <c r="E316" s="171" t="s">
        <v>462</v>
      </c>
      <c r="F316" s="172" t="s">
        <v>463</v>
      </c>
      <c r="G316" s="173" t="s">
        <v>238</v>
      </c>
      <c r="H316" s="174">
        <v>983.22900000000004</v>
      </c>
      <c r="I316" s="175"/>
      <c r="J316" s="176">
        <f>ROUND(I316*H316,2)</f>
        <v>0</v>
      </c>
      <c r="K316" s="177"/>
      <c r="L316" s="178"/>
      <c r="M316" s="179" t="s">
        <v>1</v>
      </c>
      <c r="N316" s="180" t="s">
        <v>44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391</v>
      </c>
      <c r="AT316" s="147" t="s">
        <v>241</v>
      </c>
      <c r="AU316" s="147" t="s">
        <v>88</v>
      </c>
      <c r="AY316" s="15" t="s">
        <v>138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5" t="s">
        <v>86</v>
      </c>
      <c r="BK316" s="148">
        <f>ROUND(I316*H316,2)</f>
        <v>0</v>
      </c>
      <c r="BL316" s="15" t="s">
        <v>296</v>
      </c>
      <c r="BM316" s="147" t="s">
        <v>464</v>
      </c>
    </row>
    <row r="317" spans="2:65" s="12" customFormat="1" ht="11.25">
      <c r="B317" s="149"/>
      <c r="D317" s="150" t="s">
        <v>147</v>
      </c>
      <c r="E317" s="151" t="s">
        <v>1</v>
      </c>
      <c r="F317" s="152" t="s">
        <v>1012</v>
      </c>
      <c r="H317" s="153">
        <v>756.33</v>
      </c>
      <c r="I317" s="154"/>
      <c r="L317" s="149"/>
      <c r="M317" s="155"/>
      <c r="T317" s="156"/>
      <c r="AT317" s="151" t="s">
        <v>147</v>
      </c>
      <c r="AU317" s="151" t="s">
        <v>88</v>
      </c>
      <c r="AV317" s="12" t="s">
        <v>88</v>
      </c>
      <c r="AW317" s="12" t="s">
        <v>33</v>
      </c>
      <c r="AX317" s="12" t="s">
        <v>79</v>
      </c>
      <c r="AY317" s="151" t="s">
        <v>138</v>
      </c>
    </row>
    <row r="318" spans="2:65" s="13" customFormat="1" ht="11.25">
      <c r="B318" s="157"/>
      <c r="D318" s="150" t="s">
        <v>147</v>
      </c>
      <c r="E318" s="158" t="s">
        <v>1</v>
      </c>
      <c r="F318" s="159" t="s">
        <v>148</v>
      </c>
      <c r="H318" s="160">
        <v>756.33</v>
      </c>
      <c r="I318" s="161"/>
      <c r="L318" s="157"/>
      <c r="M318" s="162"/>
      <c r="T318" s="163"/>
      <c r="AT318" s="158" t="s">
        <v>147</v>
      </c>
      <c r="AU318" s="158" t="s">
        <v>88</v>
      </c>
      <c r="AV318" s="13" t="s">
        <v>149</v>
      </c>
      <c r="AW318" s="13" t="s">
        <v>33</v>
      </c>
      <c r="AX318" s="13" t="s">
        <v>86</v>
      </c>
      <c r="AY318" s="158" t="s">
        <v>138</v>
      </c>
    </row>
    <row r="319" spans="2:65" s="12" customFormat="1" ht="11.25">
      <c r="B319" s="149"/>
      <c r="D319" s="150" t="s">
        <v>147</v>
      </c>
      <c r="F319" s="152" t="s">
        <v>1013</v>
      </c>
      <c r="H319" s="153">
        <v>983.22900000000004</v>
      </c>
      <c r="I319" s="154"/>
      <c r="L319" s="149"/>
      <c r="M319" s="155"/>
      <c r="T319" s="156"/>
      <c r="AT319" s="151" t="s">
        <v>147</v>
      </c>
      <c r="AU319" s="151" t="s">
        <v>88</v>
      </c>
      <c r="AV319" s="12" t="s">
        <v>88</v>
      </c>
      <c r="AW319" s="12" t="s">
        <v>4</v>
      </c>
      <c r="AX319" s="12" t="s">
        <v>86</v>
      </c>
      <c r="AY319" s="151" t="s">
        <v>138</v>
      </c>
    </row>
    <row r="320" spans="2:65" s="1" customFormat="1" ht="24.2" customHeight="1">
      <c r="B320" s="30"/>
      <c r="C320" s="135" t="s">
        <v>496</v>
      </c>
      <c r="D320" s="135" t="s">
        <v>141</v>
      </c>
      <c r="E320" s="136" t="s">
        <v>473</v>
      </c>
      <c r="F320" s="137" t="s">
        <v>474</v>
      </c>
      <c r="G320" s="138" t="s">
        <v>475</v>
      </c>
      <c r="H320" s="181"/>
      <c r="I320" s="140"/>
      <c r="J320" s="141">
        <f>ROUND(I320*H320,2)</f>
        <v>0</v>
      </c>
      <c r="K320" s="142"/>
      <c r="L320" s="30"/>
      <c r="M320" s="143" t="s">
        <v>1</v>
      </c>
      <c r="N320" s="144" t="s">
        <v>44</v>
      </c>
      <c r="P320" s="145">
        <f>O320*H320</f>
        <v>0</v>
      </c>
      <c r="Q320" s="145">
        <v>0</v>
      </c>
      <c r="R320" s="145">
        <f>Q320*H320</f>
        <v>0</v>
      </c>
      <c r="S320" s="145">
        <v>0</v>
      </c>
      <c r="T320" s="146">
        <f>S320*H320</f>
        <v>0</v>
      </c>
      <c r="AR320" s="147" t="s">
        <v>296</v>
      </c>
      <c r="AT320" s="147" t="s">
        <v>141</v>
      </c>
      <c r="AU320" s="147" t="s">
        <v>88</v>
      </c>
      <c r="AY320" s="15" t="s">
        <v>138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5" t="s">
        <v>86</v>
      </c>
      <c r="BK320" s="148">
        <f>ROUND(I320*H320,2)</f>
        <v>0</v>
      </c>
      <c r="BL320" s="15" t="s">
        <v>296</v>
      </c>
      <c r="BM320" s="147" t="s">
        <v>476</v>
      </c>
    </row>
    <row r="321" spans="2:65" s="11" customFormat="1" ht="22.9" customHeight="1">
      <c r="B321" s="123"/>
      <c r="D321" s="124" t="s">
        <v>78</v>
      </c>
      <c r="E321" s="133" t="s">
        <v>477</v>
      </c>
      <c r="F321" s="133" t="s">
        <v>478</v>
      </c>
      <c r="I321" s="126"/>
      <c r="J321" s="134">
        <f>BK321</f>
        <v>0</v>
      </c>
      <c r="L321" s="123"/>
      <c r="M321" s="128"/>
      <c r="P321" s="129">
        <f>SUM(P322:P368)</f>
        <v>0</v>
      </c>
      <c r="R321" s="129">
        <f>SUM(R322:R368)</f>
        <v>4.1374821999999991</v>
      </c>
      <c r="T321" s="130">
        <f>SUM(T322:T368)</f>
        <v>0.95174999999999987</v>
      </c>
      <c r="AR321" s="124" t="s">
        <v>88</v>
      </c>
      <c r="AT321" s="131" t="s">
        <v>78</v>
      </c>
      <c r="AU321" s="131" t="s">
        <v>86</v>
      </c>
      <c r="AY321" s="124" t="s">
        <v>138</v>
      </c>
      <c r="BK321" s="132">
        <f>SUM(BK322:BK368)</f>
        <v>0</v>
      </c>
    </row>
    <row r="322" spans="2:65" s="1" customFormat="1" ht="16.5" customHeight="1">
      <c r="B322" s="30"/>
      <c r="C322" s="135" t="s">
        <v>500</v>
      </c>
      <c r="D322" s="135" t="s">
        <v>141</v>
      </c>
      <c r="E322" s="136" t="s">
        <v>1014</v>
      </c>
      <c r="F322" s="137" t="s">
        <v>1015</v>
      </c>
      <c r="G322" s="138" t="s">
        <v>252</v>
      </c>
      <c r="H322" s="139">
        <v>0.376</v>
      </c>
      <c r="I322" s="140"/>
      <c r="J322" s="141">
        <f>ROUND(I322*H322,2)</f>
        <v>0</v>
      </c>
      <c r="K322" s="142"/>
      <c r="L322" s="30"/>
      <c r="M322" s="143" t="s">
        <v>1</v>
      </c>
      <c r="N322" s="144" t="s">
        <v>44</v>
      </c>
      <c r="P322" s="145">
        <f>O322*H322</f>
        <v>0</v>
      </c>
      <c r="Q322" s="145">
        <v>1.0500000000000001E-2</v>
      </c>
      <c r="R322" s="145">
        <f>Q322*H322</f>
        <v>3.9480000000000001E-3</v>
      </c>
      <c r="S322" s="145">
        <v>0</v>
      </c>
      <c r="T322" s="146">
        <f>S322*H322</f>
        <v>0</v>
      </c>
      <c r="AR322" s="147" t="s">
        <v>296</v>
      </c>
      <c r="AT322" s="147" t="s">
        <v>141</v>
      </c>
      <c r="AU322" s="147" t="s">
        <v>88</v>
      </c>
      <c r="AY322" s="15" t="s">
        <v>138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5" t="s">
        <v>86</v>
      </c>
      <c r="BK322" s="148">
        <f>ROUND(I322*H322,2)</f>
        <v>0</v>
      </c>
      <c r="BL322" s="15" t="s">
        <v>296</v>
      </c>
      <c r="BM322" s="147" t="s">
        <v>1016</v>
      </c>
    </row>
    <row r="323" spans="2:65" s="12" customFormat="1" ht="11.25">
      <c r="B323" s="149"/>
      <c r="D323" s="150" t="s">
        <v>147</v>
      </c>
      <c r="E323" s="151" t="s">
        <v>1</v>
      </c>
      <c r="F323" s="152" t="s">
        <v>1017</v>
      </c>
      <c r="H323" s="153">
        <v>0.376</v>
      </c>
      <c r="I323" s="154"/>
      <c r="L323" s="149"/>
      <c r="M323" s="155"/>
      <c r="T323" s="156"/>
      <c r="AT323" s="151" t="s">
        <v>147</v>
      </c>
      <c r="AU323" s="151" t="s">
        <v>88</v>
      </c>
      <c r="AV323" s="12" t="s">
        <v>88</v>
      </c>
      <c r="AW323" s="12" t="s">
        <v>33</v>
      </c>
      <c r="AX323" s="12" t="s">
        <v>79</v>
      </c>
      <c r="AY323" s="151" t="s">
        <v>138</v>
      </c>
    </row>
    <row r="324" spans="2:65" s="13" customFormat="1" ht="11.25">
      <c r="B324" s="157"/>
      <c r="D324" s="150" t="s">
        <v>147</v>
      </c>
      <c r="E324" s="158" t="s">
        <v>1</v>
      </c>
      <c r="F324" s="159" t="s">
        <v>148</v>
      </c>
      <c r="H324" s="160">
        <v>0.376</v>
      </c>
      <c r="I324" s="161"/>
      <c r="L324" s="157"/>
      <c r="M324" s="162"/>
      <c r="T324" s="163"/>
      <c r="AT324" s="158" t="s">
        <v>147</v>
      </c>
      <c r="AU324" s="158" t="s">
        <v>88</v>
      </c>
      <c r="AV324" s="13" t="s">
        <v>149</v>
      </c>
      <c r="AW324" s="13" t="s">
        <v>33</v>
      </c>
      <c r="AX324" s="13" t="s">
        <v>86</v>
      </c>
      <c r="AY324" s="158" t="s">
        <v>138</v>
      </c>
    </row>
    <row r="325" spans="2:65" s="1" customFormat="1" ht="24.2" customHeight="1">
      <c r="B325" s="30"/>
      <c r="C325" s="135" t="s">
        <v>506</v>
      </c>
      <c r="D325" s="135" t="s">
        <v>141</v>
      </c>
      <c r="E325" s="136" t="s">
        <v>480</v>
      </c>
      <c r="F325" s="137" t="s">
        <v>481</v>
      </c>
      <c r="G325" s="138" t="s">
        <v>252</v>
      </c>
      <c r="H325" s="139">
        <v>1.1599999999999999</v>
      </c>
      <c r="I325" s="140"/>
      <c r="J325" s="141">
        <f>ROUND(I325*H325,2)</f>
        <v>0</v>
      </c>
      <c r="K325" s="142"/>
      <c r="L325" s="30"/>
      <c r="M325" s="143" t="s">
        <v>1</v>
      </c>
      <c r="N325" s="144" t="s">
        <v>44</v>
      </c>
      <c r="P325" s="145">
        <f>O325*H325</f>
        <v>0</v>
      </c>
      <c r="Q325" s="145">
        <v>1.0500000000000001E-2</v>
      </c>
      <c r="R325" s="145">
        <f>Q325*H325</f>
        <v>1.218E-2</v>
      </c>
      <c r="S325" s="145">
        <v>0</v>
      </c>
      <c r="T325" s="146">
        <f>S325*H325</f>
        <v>0</v>
      </c>
      <c r="AR325" s="147" t="s">
        <v>296</v>
      </c>
      <c r="AT325" s="147" t="s">
        <v>141</v>
      </c>
      <c r="AU325" s="147" t="s">
        <v>88</v>
      </c>
      <c r="AY325" s="15" t="s">
        <v>138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5" t="s">
        <v>86</v>
      </c>
      <c r="BK325" s="148">
        <f>ROUND(I325*H325,2)</f>
        <v>0</v>
      </c>
      <c r="BL325" s="15" t="s">
        <v>296</v>
      </c>
      <c r="BM325" s="147" t="s">
        <v>482</v>
      </c>
    </row>
    <row r="326" spans="2:65" s="12" customFormat="1" ht="11.25">
      <c r="B326" s="149"/>
      <c r="D326" s="150" t="s">
        <v>147</v>
      </c>
      <c r="E326" s="151" t="s">
        <v>1</v>
      </c>
      <c r="F326" s="152" t="s">
        <v>1018</v>
      </c>
      <c r="H326" s="153">
        <v>1.1000000000000001</v>
      </c>
      <c r="I326" s="154"/>
      <c r="L326" s="149"/>
      <c r="M326" s="155"/>
      <c r="T326" s="156"/>
      <c r="AT326" s="151" t="s">
        <v>147</v>
      </c>
      <c r="AU326" s="151" t="s">
        <v>88</v>
      </c>
      <c r="AV326" s="12" t="s">
        <v>88</v>
      </c>
      <c r="AW326" s="12" t="s">
        <v>33</v>
      </c>
      <c r="AX326" s="12" t="s">
        <v>79</v>
      </c>
      <c r="AY326" s="151" t="s">
        <v>138</v>
      </c>
    </row>
    <row r="327" spans="2:65" s="12" customFormat="1" ht="11.25">
      <c r="B327" s="149"/>
      <c r="D327" s="150" t="s">
        <v>147</v>
      </c>
      <c r="E327" s="151" t="s">
        <v>1</v>
      </c>
      <c r="F327" s="152" t="s">
        <v>1019</v>
      </c>
      <c r="H327" s="153">
        <v>0.06</v>
      </c>
      <c r="I327" s="154"/>
      <c r="L327" s="149"/>
      <c r="M327" s="155"/>
      <c r="T327" s="156"/>
      <c r="AT327" s="151" t="s">
        <v>147</v>
      </c>
      <c r="AU327" s="151" t="s">
        <v>88</v>
      </c>
      <c r="AV327" s="12" t="s">
        <v>88</v>
      </c>
      <c r="AW327" s="12" t="s">
        <v>33</v>
      </c>
      <c r="AX327" s="12" t="s">
        <v>79</v>
      </c>
      <c r="AY327" s="151" t="s">
        <v>138</v>
      </c>
    </row>
    <row r="328" spans="2:65" s="13" customFormat="1" ht="11.25">
      <c r="B328" s="157"/>
      <c r="D328" s="150" t="s">
        <v>147</v>
      </c>
      <c r="E328" s="158" t="s">
        <v>1</v>
      </c>
      <c r="F328" s="159" t="s">
        <v>148</v>
      </c>
      <c r="H328" s="160">
        <v>1.1599999999999999</v>
      </c>
      <c r="I328" s="161"/>
      <c r="L328" s="157"/>
      <c r="M328" s="162"/>
      <c r="T328" s="163"/>
      <c r="AT328" s="158" t="s">
        <v>147</v>
      </c>
      <c r="AU328" s="158" t="s">
        <v>88</v>
      </c>
      <c r="AV328" s="13" t="s">
        <v>149</v>
      </c>
      <c r="AW328" s="13" t="s">
        <v>33</v>
      </c>
      <c r="AX328" s="13" t="s">
        <v>86</v>
      </c>
      <c r="AY328" s="158" t="s">
        <v>138</v>
      </c>
    </row>
    <row r="329" spans="2:65" s="1" customFormat="1" ht="37.9" customHeight="1">
      <c r="B329" s="30"/>
      <c r="C329" s="135" t="s">
        <v>511</v>
      </c>
      <c r="D329" s="135" t="s">
        <v>141</v>
      </c>
      <c r="E329" s="136" t="s">
        <v>486</v>
      </c>
      <c r="F329" s="137" t="s">
        <v>487</v>
      </c>
      <c r="G329" s="138" t="s">
        <v>238</v>
      </c>
      <c r="H329" s="139">
        <v>9</v>
      </c>
      <c r="I329" s="140"/>
      <c r="J329" s="141">
        <f>ROUND(I329*H329,2)</f>
        <v>0</v>
      </c>
      <c r="K329" s="142"/>
      <c r="L329" s="30"/>
      <c r="M329" s="143" t="s">
        <v>1</v>
      </c>
      <c r="N329" s="144" t="s">
        <v>44</v>
      </c>
      <c r="P329" s="145">
        <f>O329*H329</f>
        <v>0</v>
      </c>
      <c r="Q329" s="145">
        <v>0</v>
      </c>
      <c r="R329" s="145">
        <f>Q329*H329</f>
        <v>0</v>
      </c>
      <c r="S329" s="145">
        <v>3.7499999999999999E-2</v>
      </c>
      <c r="T329" s="146">
        <f>S329*H329</f>
        <v>0.33749999999999997</v>
      </c>
      <c r="AR329" s="147" t="s">
        <v>296</v>
      </c>
      <c r="AT329" s="147" t="s">
        <v>141</v>
      </c>
      <c r="AU329" s="147" t="s">
        <v>88</v>
      </c>
      <c r="AY329" s="15" t="s">
        <v>138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5" t="s">
        <v>86</v>
      </c>
      <c r="BK329" s="148">
        <f>ROUND(I329*H329,2)</f>
        <v>0</v>
      </c>
      <c r="BL329" s="15" t="s">
        <v>296</v>
      </c>
      <c r="BM329" s="147" t="s">
        <v>488</v>
      </c>
    </row>
    <row r="330" spans="2:65" s="12" customFormat="1" ht="11.25">
      <c r="B330" s="149"/>
      <c r="D330" s="150" t="s">
        <v>147</v>
      </c>
      <c r="E330" s="151" t="s">
        <v>1</v>
      </c>
      <c r="F330" s="152" t="s">
        <v>1020</v>
      </c>
      <c r="H330" s="153">
        <v>9</v>
      </c>
      <c r="I330" s="154"/>
      <c r="L330" s="149"/>
      <c r="M330" s="155"/>
      <c r="T330" s="156"/>
      <c r="AT330" s="151" t="s">
        <v>147</v>
      </c>
      <c r="AU330" s="151" t="s">
        <v>88</v>
      </c>
      <c r="AV330" s="12" t="s">
        <v>88</v>
      </c>
      <c r="AW330" s="12" t="s">
        <v>33</v>
      </c>
      <c r="AX330" s="12" t="s">
        <v>79</v>
      </c>
      <c r="AY330" s="151" t="s">
        <v>138</v>
      </c>
    </row>
    <row r="331" spans="2:65" s="13" customFormat="1" ht="11.25">
      <c r="B331" s="157"/>
      <c r="D331" s="150" t="s">
        <v>147</v>
      </c>
      <c r="E331" s="158" t="s">
        <v>1</v>
      </c>
      <c r="F331" s="159" t="s">
        <v>148</v>
      </c>
      <c r="H331" s="160">
        <v>9</v>
      </c>
      <c r="I331" s="161"/>
      <c r="L331" s="157"/>
      <c r="M331" s="162"/>
      <c r="T331" s="163"/>
      <c r="AT331" s="158" t="s">
        <v>147</v>
      </c>
      <c r="AU331" s="158" t="s">
        <v>88</v>
      </c>
      <c r="AV331" s="13" t="s">
        <v>149</v>
      </c>
      <c r="AW331" s="13" t="s">
        <v>33</v>
      </c>
      <c r="AX331" s="13" t="s">
        <v>86</v>
      </c>
      <c r="AY331" s="158" t="s">
        <v>138</v>
      </c>
    </row>
    <row r="332" spans="2:65" s="1" customFormat="1" ht="33" customHeight="1">
      <c r="B332" s="30"/>
      <c r="C332" s="135" t="s">
        <v>516</v>
      </c>
      <c r="D332" s="135" t="s">
        <v>141</v>
      </c>
      <c r="E332" s="136" t="s">
        <v>497</v>
      </c>
      <c r="F332" s="137" t="s">
        <v>498</v>
      </c>
      <c r="G332" s="138" t="s">
        <v>238</v>
      </c>
      <c r="H332" s="139">
        <v>94.5</v>
      </c>
      <c r="I332" s="140"/>
      <c r="J332" s="141">
        <f>ROUND(I332*H332,2)</f>
        <v>0</v>
      </c>
      <c r="K332" s="142"/>
      <c r="L332" s="30"/>
      <c r="M332" s="143" t="s">
        <v>1</v>
      </c>
      <c r="N332" s="144" t="s">
        <v>44</v>
      </c>
      <c r="P332" s="145">
        <f>O332*H332</f>
        <v>0</v>
      </c>
      <c r="Q332" s="145">
        <v>0</v>
      </c>
      <c r="R332" s="145">
        <f>Q332*H332</f>
        <v>0</v>
      </c>
      <c r="S332" s="145">
        <v>6.4999999999999997E-3</v>
      </c>
      <c r="T332" s="146">
        <f>S332*H332</f>
        <v>0.61424999999999996</v>
      </c>
      <c r="AR332" s="147" t="s">
        <v>296</v>
      </c>
      <c r="AT332" s="147" t="s">
        <v>141</v>
      </c>
      <c r="AU332" s="147" t="s">
        <v>88</v>
      </c>
      <c r="AY332" s="15" t="s">
        <v>138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5" t="s">
        <v>86</v>
      </c>
      <c r="BK332" s="148">
        <f>ROUND(I332*H332,2)</f>
        <v>0</v>
      </c>
      <c r="BL332" s="15" t="s">
        <v>296</v>
      </c>
      <c r="BM332" s="147" t="s">
        <v>499</v>
      </c>
    </row>
    <row r="333" spans="2:65" s="12" customFormat="1" ht="11.25">
      <c r="B333" s="149"/>
      <c r="D333" s="150" t="s">
        <v>147</v>
      </c>
      <c r="E333" s="151" t="s">
        <v>1</v>
      </c>
      <c r="F333" s="152" t="s">
        <v>1021</v>
      </c>
      <c r="H333" s="153">
        <v>94.5</v>
      </c>
      <c r="I333" s="154"/>
      <c r="L333" s="149"/>
      <c r="M333" s="155"/>
      <c r="T333" s="156"/>
      <c r="AT333" s="151" t="s">
        <v>147</v>
      </c>
      <c r="AU333" s="151" t="s">
        <v>88</v>
      </c>
      <c r="AV333" s="12" t="s">
        <v>88</v>
      </c>
      <c r="AW333" s="12" t="s">
        <v>33</v>
      </c>
      <c r="AX333" s="12" t="s">
        <v>79</v>
      </c>
      <c r="AY333" s="151" t="s">
        <v>138</v>
      </c>
    </row>
    <row r="334" spans="2:65" s="13" customFormat="1" ht="11.25">
      <c r="B334" s="157"/>
      <c r="D334" s="150" t="s">
        <v>147</v>
      </c>
      <c r="E334" s="158" t="s">
        <v>1</v>
      </c>
      <c r="F334" s="159" t="s">
        <v>148</v>
      </c>
      <c r="H334" s="160">
        <v>94.5</v>
      </c>
      <c r="I334" s="161"/>
      <c r="L334" s="157"/>
      <c r="M334" s="162"/>
      <c r="T334" s="163"/>
      <c r="AT334" s="158" t="s">
        <v>147</v>
      </c>
      <c r="AU334" s="158" t="s">
        <v>88</v>
      </c>
      <c r="AV334" s="13" t="s">
        <v>149</v>
      </c>
      <c r="AW334" s="13" t="s">
        <v>33</v>
      </c>
      <c r="AX334" s="13" t="s">
        <v>86</v>
      </c>
      <c r="AY334" s="158" t="s">
        <v>138</v>
      </c>
    </row>
    <row r="335" spans="2:65" s="1" customFormat="1" ht="37.9" customHeight="1">
      <c r="B335" s="30"/>
      <c r="C335" s="135" t="s">
        <v>522</v>
      </c>
      <c r="D335" s="135" t="s">
        <v>141</v>
      </c>
      <c r="E335" s="136" t="s">
        <v>501</v>
      </c>
      <c r="F335" s="137" t="s">
        <v>502</v>
      </c>
      <c r="G335" s="138" t="s">
        <v>238</v>
      </c>
      <c r="H335" s="139">
        <v>95.24</v>
      </c>
      <c r="I335" s="140"/>
      <c r="J335" s="141">
        <f>ROUND(I335*H335,2)</f>
        <v>0</v>
      </c>
      <c r="K335" s="142"/>
      <c r="L335" s="30"/>
      <c r="M335" s="143" t="s">
        <v>1</v>
      </c>
      <c r="N335" s="144" t="s">
        <v>44</v>
      </c>
      <c r="P335" s="145">
        <f>O335*H335</f>
        <v>0</v>
      </c>
      <c r="Q335" s="145">
        <v>1.2E-4</v>
      </c>
      <c r="R335" s="145">
        <f>Q335*H335</f>
        <v>1.1428799999999999E-2</v>
      </c>
      <c r="S335" s="145">
        <v>0</v>
      </c>
      <c r="T335" s="146">
        <f>S335*H335</f>
        <v>0</v>
      </c>
      <c r="AR335" s="147" t="s">
        <v>296</v>
      </c>
      <c r="AT335" s="147" t="s">
        <v>141</v>
      </c>
      <c r="AU335" s="147" t="s">
        <v>88</v>
      </c>
      <c r="AY335" s="15" t="s">
        <v>138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5" t="s">
        <v>86</v>
      </c>
      <c r="BK335" s="148">
        <f>ROUND(I335*H335,2)</f>
        <v>0</v>
      </c>
      <c r="BL335" s="15" t="s">
        <v>296</v>
      </c>
      <c r="BM335" s="147" t="s">
        <v>503</v>
      </c>
    </row>
    <row r="336" spans="2:65" s="12" customFormat="1" ht="11.25">
      <c r="B336" s="149"/>
      <c r="D336" s="150" t="s">
        <v>147</v>
      </c>
      <c r="E336" s="151" t="s">
        <v>1</v>
      </c>
      <c r="F336" s="152" t="s">
        <v>1022</v>
      </c>
      <c r="H336" s="153">
        <v>44.04</v>
      </c>
      <c r="I336" s="154"/>
      <c r="L336" s="149"/>
      <c r="M336" s="155"/>
      <c r="T336" s="156"/>
      <c r="AT336" s="151" t="s">
        <v>147</v>
      </c>
      <c r="AU336" s="151" t="s">
        <v>88</v>
      </c>
      <c r="AV336" s="12" t="s">
        <v>88</v>
      </c>
      <c r="AW336" s="12" t="s">
        <v>33</v>
      </c>
      <c r="AX336" s="12" t="s">
        <v>79</v>
      </c>
      <c r="AY336" s="151" t="s">
        <v>138</v>
      </c>
    </row>
    <row r="337" spans="2:65" s="12" customFormat="1" ht="11.25">
      <c r="B337" s="149"/>
      <c r="D337" s="150" t="s">
        <v>147</v>
      </c>
      <c r="E337" s="151" t="s">
        <v>1</v>
      </c>
      <c r="F337" s="152" t="s">
        <v>1023</v>
      </c>
      <c r="H337" s="153">
        <v>51.2</v>
      </c>
      <c r="I337" s="154"/>
      <c r="L337" s="149"/>
      <c r="M337" s="155"/>
      <c r="T337" s="156"/>
      <c r="AT337" s="151" t="s">
        <v>147</v>
      </c>
      <c r="AU337" s="151" t="s">
        <v>88</v>
      </c>
      <c r="AV337" s="12" t="s">
        <v>88</v>
      </c>
      <c r="AW337" s="12" t="s">
        <v>33</v>
      </c>
      <c r="AX337" s="12" t="s">
        <v>79</v>
      </c>
      <c r="AY337" s="151" t="s">
        <v>138</v>
      </c>
    </row>
    <row r="338" spans="2:65" s="13" customFormat="1" ht="11.25">
      <c r="B338" s="157"/>
      <c r="D338" s="150" t="s">
        <v>147</v>
      </c>
      <c r="E338" s="158" t="s">
        <v>1</v>
      </c>
      <c r="F338" s="159" t="s">
        <v>148</v>
      </c>
      <c r="H338" s="160">
        <v>95.24</v>
      </c>
      <c r="I338" s="161"/>
      <c r="L338" s="157"/>
      <c r="M338" s="162"/>
      <c r="T338" s="163"/>
      <c r="AT338" s="158" t="s">
        <v>147</v>
      </c>
      <c r="AU338" s="158" t="s">
        <v>88</v>
      </c>
      <c r="AV338" s="13" t="s">
        <v>149</v>
      </c>
      <c r="AW338" s="13" t="s">
        <v>33</v>
      </c>
      <c r="AX338" s="13" t="s">
        <v>86</v>
      </c>
      <c r="AY338" s="158" t="s">
        <v>138</v>
      </c>
    </row>
    <row r="339" spans="2:65" s="1" customFormat="1" ht="16.5" customHeight="1">
      <c r="B339" s="30"/>
      <c r="C339" s="170" t="s">
        <v>528</v>
      </c>
      <c r="D339" s="170" t="s">
        <v>241</v>
      </c>
      <c r="E339" s="171" t="s">
        <v>507</v>
      </c>
      <c r="F339" s="172" t="s">
        <v>508</v>
      </c>
      <c r="G339" s="173" t="s">
        <v>238</v>
      </c>
      <c r="H339" s="174">
        <v>48.444000000000003</v>
      </c>
      <c r="I339" s="175"/>
      <c r="J339" s="176">
        <f>ROUND(I339*H339,2)</f>
        <v>0</v>
      </c>
      <c r="K339" s="177"/>
      <c r="L339" s="178"/>
      <c r="M339" s="179" t="s">
        <v>1</v>
      </c>
      <c r="N339" s="180" t="s">
        <v>44</v>
      </c>
      <c r="P339" s="145">
        <f>O339*H339</f>
        <v>0</v>
      </c>
      <c r="Q339" s="145">
        <v>1.5E-3</v>
      </c>
      <c r="R339" s="145">
        <f>Q339*H339</f>
        <v>7.2666000000000008E-2</v>
      </c>
      <c r="S339" s="145">
        <v>0</v>
      </c>
      <c r="T339" s="146">
        <f>S339*H339</f>
        <v>0</v>
      </c>
      <c r="AR339" s="147" t="s">
        <v>391</v>
      </c>
      <c r="AT339" s="147" t="s">
        <v>241</v>
      </c>
      <c r="AU339" s="147" t="s">
        <v>88</v>
      </c>
      <c r="AY339" s="15" t="s">
        <v>138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5" t="s">
        <v>86</v>
      </c>
      <c r="BK339" s="148">
        <f>ROUND(I339*H339,2)</f>
        <v>0</v>
      </c>
      <c r="BL339" s="15" t="s">
        <v>296</v>
      </c>
      <c r="BM339" s="147" t="s">
        <v>509</v>
      </c>
    </row>
    <row r="340" spans="2:65" s="12" customFormat="1" ht="11.25">
      <c r="B340" s="149"/>
      <c r="D340" s="150" t="s">
        <v>147</v>
      </c>
      <c r="E340" s="151" t="s">
        <v>1</v>
      </c>
      <c r="F340" s="152" t="s">
        <v>1022</v>
      </c>
      <c r="H340" s="153">
        <v>44.04</v>
      </c>
      <c r="I340" s="154"/>
      <c r="L340" s="149"/>
      <c r="M340" s="155"/>
      <c r="T340" s="156"/>
      <c r="AT340" s="151" t="s">
        <v>147</v>
      </c>
      <c r="AU340" s="151" t="s">
        <v>88</v>
      </c>
      <c r="AV340" s="12" t="s">
        <v>88</v>
      </c>
      <c r="AW340" s="12" t="s">
        <v>33</v>
      </c>
      <c r="AX340" s="12" t="s">
        <v>79</v>
      </c>
      <c r="AY340" s="151" t="s">
        <v>138</v>
      </c>
    </row>
    <row r="341" spans="2:65" s="13" customFormat="1" ht="11.25">
      <c r="B341" s="157"/>
      <c r="D341" s="150" t="s">
        <v>147</v>
      </c>
      <c r="E341" s="158" t="s">
        <v>1</v>
      </c>
      <c r="F341" s="159" t="s">
        <v>148</v>
      </c>
      <c r="H341" s="160">
        <v>44.04</v>
      </c>
      <c r="I341" s="161"/>
      <c r="L341" s="157"/>
      <c r="M341" s="162"/>
      <c r="T341" s="163"/>
      <c r="AT341" s="158" t="s">
        <v>147</v>
      </c>
      <c r="AU341" s="158" t="s">
        <v>88</v>
      </c>
      <c r="AV341" s="13" t="s">
        <v>149</v>
      </c>
      <c r="AW341" s="13" t="s">
        <v>33</v>
      </c>
      <c r="AX341" s="13" t="s">
        <v>86</v>
      </c>
      <c r="AY341" s="158" t="s">
        <v>138</v>
      </c>
    </row>
    <row r="342" spans="2:65" s="12" customFormat="1" ht="11.25">
      <c r="B342" s="149"/>
      <c r="D342" s="150" t="s">
        <v>147</v>
      </c>
      <c r="F342" s="152" t="s">
        <v>1024</v>
      </c>
      <c r="H342" s="153">
        <v>48.444000000000003</v>
      </c>
      <c r="I342" s="154"/>
      <c r="L342" s="149"/>
      <c r="M342" s="155"/>
      <c r="T342" s="156"/>
      <c r="AT342" s="151" t="s">
        <v>147</v>
      </c>
      <c r="AU342" s="151" t="s">
        <v>88</v>
      </c>
      <c r="AV342" s="12" t="s">
        <v>88</v>
      </c>
      <c r="AW342" s="12" t="s">
        <v>4</v>
      </c>
      <c r="AX342" s="12" t="s">
        <v>86</v>
      </c>
      <c r="AY342" s="151" t="s">
        <v>138</v>
      </c>
    </row>
    <row r="343" spans="2:65" s="1" customFormat="1" ht="16.5" customHeight="1">
      <c r="B343" s="30"/>
      <c r="C343" s="170" t="s">
        <v>532</v>
      </c>
      <c r="D343" s="170" t="s">
        <v>241</v>
      </c>
      <c r="E343" s="171" t="s">
        <v>512</v>
      </c>
      <c r="F343" s="172" t="s">
        <v>513</v>
      </c>
      <c r="G343" s="173" t="s">
        <v>252</v>
      </c>
      <c r="H343" s="174">
        <v>5.6319999999999997</v>
      </c>
      <c r="I343" s="175"/>
      <c r="J343" s="176">
        <f>ROUND(I343*H343,2)</f>
        <v>0</v>
      </c>
      <c r="K343" s="177"/>
      <c r="L343" s="178"/>
      <c r="M343" s="179" t="s">
        <v>1</v>
      </c>
      <c r="N343" s="180" t="s">
        <v>44</v>
      </c>
      <c r="P343" s="145">
        <f>O343*H343</f>
        <v>0</v>
      </c>
      <c r="Q343" s="145">
        <v>0.02</v>
      </c>
      <c r="R343" s="145">
        <f>Q343*H343</f>
        <v>0.11263999999999999</v>
      </c>
      <c r="S343" s="145">
        <v>0</v>
      </c>
      <c r="T343" s="146">
        <f>S343*H343</f>
        <v>0</v>
      </c>
      <c r="AR343" s="147" t="s">
        <v>391</v>
      </c>
      <c r="AT343" s="147" t="s">
        <v>241</v>
      </c>
      <c r="AU343" s="147" t="s">
        <v>88</v>
      </c>
      <c r="AY343" s="15" t="s">
        <v>138</v>
      </c>
      <c r="BE343" s="148">
        <f>IF(N343="základní",J343,0)</f>
        <v>0</v>
      </c>
      <c r="BF343" s="148">
        <f>IF(N343="snížená",J343,0)</f>
        <v>0</v>
      </c>
      <c r="BG343" s="148">
        <f>IF(N343="zákl. přenesená",J343,0)</f>
        <v>0</v>
      </c>
      <c r="BH343" s="148">
        <f>IF(N343="sníž. přenesená",J343,0)</f>
        <v>0</v>
      </c>
      <c r="BI343" s="148">
        <f>IF(N343="nulová",J343,0)</f>
        <v>0</v>
      </c>
      <c r="BJ343" s="15" t="s">
        <v>86</v>
      </c>
      <c r="BK343" s="148">
        <f>ROUND(I343*H343,2)</f>
        <v>0</v>
      </c>
      <c r="BL343" s="15" t="s">
        <v>296</v>
      </c>
      <c r="BM343" s="147" t="s">
        <v>1025</v>
      </c>
    </row>
    <row r="344" spans="2:65" s="12" customFormat="1" ht="11.25">
      <c r="B344" s="149"/>
      <c r="D344" s="150" t="s">
        <v>147</v>
      </c>
      <c r="E344" s="151" t="s">
        <v>1</v>
      </c>
      <c r="F344" s="152" t="s">
        <v>1026</v>
      </c>
      <c r="H344" s="153">
        <v>5.6319999999999997</v>
      </c>
      <c r="I344" s="154"/>
      <c r="L344" s="149"/>
      <c r="M344" s="155"/>
      <c r="T344" s="156"/>
      <c r="AT344" s="151" t="s">
        <v>147</v>
      </c>
      <c r="AU344" s="151" t="s">
        <v>88</v>
      </c>
      <c r="AV344" s="12" t="s">
        <v>88</v>
      </c>
      <c r="AW344" s="12" t="s">
        <v>33</v>
      </c>
      <c r="AX344" s="12" t="s">
        <v>79</v>
      </c>
      <c r="AY344" s="151" t="s">
        <v>138</v>
      </c>
    </row>
    <row r="345" spans="2:65" s="13" customFormat="1" ht="11.25">
      <c r="B345" s="157"/>
      <c r="D345" s="150" t="s">
        <v>147</v>
      </c>
      <c r="E345" s="158" t="s">
        <v>1</v>
      </c>
      <c r="F345" s="159" t="s">
        <v>148</v>
      </c>
      <c r="H345" s="160">
        <v>5.6319999999999997</v>
      </c>
      <c r="I345" s="161"/>
      <c r="L345" s="157"/>
      <c r="M345" s="162"/>
      <c r="T345" s="163"/>
      <c r="AT345" s="158" t="s">
        <v>147</v>
      </c>
      <c r="AU345" s="158" t="s">
        <v>88</v>
      </c>
      <c r="AV345" s="13" t="s">
        <v>149</v>
      </c>
      <c r="AW345" s="13" t="s">
        <v>33</v>
      </c>
      <c r="AX345" s="13" t="s">
        <v>86</v>
      </c>
      <c r="AY345" s="158" t="s">
        <v>138</v>
      </c>
    </row>
    <row r="346" spans="2:65" s="1" customFormat="1" ht="24.2" customHeight="1">
      <c r="B346" s="30"/>
      <c r="C346" s="135" t="s">
        <v>536</v>
      </c>
      <c r="D346" s="135" t="s">
        <v>141</v>
      </c>
      <c r="E346" s="136" t="s">
        <v>517</v>
      </c>
      <c r="F346" s="137" t="s">
        <v>518</v>
      </c>
      <c r="G346" s="138" t="s">
        <v>238</v>
      </c>
      <c r="H346" s="139">
        <v>649.6</v>
      </c>
      <c r="I346" s="140"/>
      <c r="J346" s="141">
        <f>ROUND(I346*H346,2)</f>
        <v>0</v>
      </c>
      <c r="K346" s="142"/>
      <c r="L346" s="30"/>
      <c r="M346" s="143" t="s">
        <v>1</v>
      </c>
      <c r="N346" s="144" t="s">
        <v>44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296</v>
      </c>
      <c r="AT346" s="147" t="s">
        <v>141</v>
      </c>
      <c r="AU346" s="147" t="s">
        <v>88</v>
      </c>
      <c r="AY346" s="15" t="s">
        <v>138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5" t="s">
        <v>86</v>
      </c>
      <c r="BK346" s="148">
        <f>ROUND(I346*H346,2)</f>
        <v>0</v>
      </c>
      <c r="BL346" s="15" t="s">
        <v>296</v>
      </c>
      <c r="BM346" s="147" t="s">
        <v>519</v>
      </c>
    </row>
    <row r="347" spans="2:65" s="12" customFormat="1" ht="11.25">
      <c r="B347" s="149"/>
      <c r="D347" s="150" t="s">
        <v>147</v>
      </c>
      <c r="E347" s="151" t="s">
        <v>1</v>
      </c>
      <c r="F347" s="152" t="s">
        <v>1027</v>
      </c>
      <c r="H347" s="153">
        <v>645.1</v>
      </c>
      <c r="I347" s="154"/>
      <c r="L347" s="149"/>
      <c r="M347" s="155"/>
      <c r="T347" s="156"/>
      <c r="AT347" s="151" t="s">
        <v>147</v>
      </c>
      <c r="AU347" s="151" t="s">
        <v>88</v>
      </c>
      <c r="AV347" s="12" t="s">
        <v>88</v>
      </c>
      <c r="AW347" s="12" t="s">
        <v>33</v>
      </c>
      <c r="AX347" s="12" t="s">
        <v>79</v>
      </c>
      <c r="AY347" s="151" t="s">
        <v>138</v>
      </c>
    </row>
    <row r="348" spans="2:65" s="12" customFormat="1" ht="11.25">
      <c r="B348" s="149"/>
      <c r="D348" s="150" t="s">
        <v>147</v>
      </c>
      <c r="E348" s="151" t="s">
        <v>1</v>
      </c>
      <c r="F348" s="152" t="s">
        <v>1028</v>
      </c>
      <c r="H348" s="153">
        <v>4.5</v>
      </c>
      <c r="I348" s="154"/>
      <c r="L348" s="149"/>
      <c r="M348" s="155"/>
      <c r="T348" s="156"/>
      <c r="AT348" s="151" t="s">
        <v>147</v>
      </c>
      <c r="AU348" s="151" t="s">
        <v>88</v>
      </c>
      <c r="AV348" s="12" t="s">
        <v>88</v>
      </c>
      <c r="AW348" s="12" t="s">
        <v>33</v>
      </c>
      <c r="AX348" s="12" t="s">
        <v>79</v>
      </c>
      <c r="AY348" s="151" t="s">
        <v>138</v>
      </c>
    </row>
    <row r="349" spans="2:65" s="13" customFormat="1" ht="11.25">
      <c r="B349" s="157"/>
      <c r="D349" s="150" t="s">
        <v>147</v>
      </c>
      <c r="E349" s="158" t="s">
        <v>1</v>
      </c>
      <c r="F349" s="159" t="s">
        <v>148</v>
      </c>
      <c r="H349" s="160">
        <v>649.6</v>
      </c>
      <c r="I349" s="161"/>
      <c r="L349" s="157"/>
      <c r="M349" s="162"/>
      <c r="T349" s="163"/>
      <c r="AT349" s="158" t="s">
        <v>147</v>
      </c>
      <c r="AU349" s="158" t="s">
        <v>88</v>
      </c>
      <c r="AV349" s="13" t="s">
        <v>149</v>
      </c>
      <c r="AW349" s="13" t="s">
        <v>33</v>
      </c>
      <c r="AX349" s="13" t="s">
        <v>86</v>
      </c>
      <c r="AY349" s="158" t="s">
        <v>138</v>
      </c>
    </row>
    <row r="350" spans="2:65" s="1" customFormat="1" ht="24.2" customHeight="1">
      <c r="B350" s="30"/>
      <c r="C350" s="170" t="s">
        <v>541</v>
      </c>
      <c r="D350" s="170" t="s">
        <v>241</v>
      </c>
      <c r="E350" s="171" t="s">
        <v>523</v>
      </c>
      <c r="F350" s="172" t="s">
        <v>524</v>
      </c>
      <c r="G350" s="173" t="s">
        <v>238</v>
      </c>
      <c r="H350" s="174">
        <v>709.61</v>
      </c>
      <c r="I350" s="175"/>
      <c r="J350" s="176">
        <f>ROUND(I350*H350,2)</f>
        <v>0</v>
      </c>
      <c r="K350" s="177"/>
      <c r="L350" s="178"/>
      <c r="M350" s="179" t="s">
        <v>1</v>
      </c>
      <c r="N350" s="180" t="s">
        <v>44</v>
      </c>
      <c r="P350" s="145">
        <f>O350*H350</f>
        <v>0</v>
      </c>
      <c r="Q350" s="145">
        <v>2.3999999999999998E-3</v>
      </c>
      <c r="R350" s="145">
        <f>Q350*H350</f>
        <v>1.7030639999999999</v>
      </c>
      <c r="S350" s="145">
        <v>0</v>
      </c>
      <c r="T350" s="146">
        <f>S350*H350</f>
        <v>0</v>
      </c>
      <c r="AR350" s="147" t="s">
        <v>391</v>
      </c>
      <c r="AT350" s="147" t="s">
        <v>241</v>
      </c>
      <c r="AU350" s="147" t="s">
        <v>88</v>
      </c>
      <c r="AY350" s="15" t="s">
        <v>138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5" t="s">
        <v>86</v>
      </c>
      <c r="BK350" s="148">
        <f>ROUND(I350*H350,2)</f>
        <v>0</v>
      </c>
      <c r="BL350" s="15" t="s">
        <v>296</v>
      </c>
      <c r="BM350" s="147" t="s">
        <v>525</v>
      </c>
    </row>
    <row r="351" spans="2:65" s="12" customFormat="1" ht="11.25">
      <c r="B351" s="149"/>
      <c r="D351" s="150" t="s">
        <v>147</v>
      </c>
      <c r="E351" s="151" t="s">
        <v>1</v>
      </c>
      <c r="F351" s="152" t="s">
        <v>1008</v>
      </c>
      <c r="H351" s="153">
        <v>645.1</v>
      </c>
      <c r="I351" s="154"/>
      <c r="L351" s="149"/>
      <c r="M351" s="155"/>
      <c r="T351" s="156"/>
      <c r="AT351" s="151" t="s">
        <v>147</v>
      </c>
      <c r="AU351" s="151" t="s">
        <v>88</v>
      </c>
      <c r="AV351" s="12" t="s">
        <v>88</v>
      </c>
      <c r="AW351" s="12" t="s">
        <v>33</v>
      </c>
      <c r="AX351" s="12" t="s">
        <v>79</v>
      </c>
      <c r="AY351" s="151" t="s">
        <v>138</v>
      </c>
    </row>
    <row r="352" spans="2:65" s="13" customFormat="1" ht="11.25">
      <c r="B352" s="157"/>
      <c r="D352" s="150" t="s">
        <v>147</v>
      </c>
      <c r="E352" s="158" t="s">
        <v>1</v>
      </c>
      <c r="F352" s="159" t="s">
        <v>148</v>
      </c>
      <c r="H352" s="160">
        <v>645.1</v>
      </c>
      <c r="I352" s="161"/>
      <c r="L352" s="157"/>
      <c r="M352" s="162"/>
      <c r="T352" s="163"/>
      <c r="AT352" s="158" t="s">
        <v>147</v>
      </c>
      <c r="AU352" s="158" t="s">
        <v>88</v>
      </c>
      <c r="AV352" s="13" t="s">
        <v>149</v>
      </c>
      <c r="AW352" s="13" t="s">
        <v>33</v>
      </c>
      <c r="AX352" s="13" t="s">
        <v>86</v>
      </c>
      <c r="AY352" s="158" t="s">
        <v>138</v>
      </c>
    </row>
    <row r="353" spans="2:65" s="12" customFormat="1" ht="11.25">
      <c r="B353" s="149"/>
      <c r="D353" s="150" t="s">
        <v>147</v>
      </c>
      <c r="F353" s="152" t="s">
        <v>1029</v>
      </c>
      <c r="H353" s="153">
        <v>709.61</v>
      </c>
      <c r="I353" s="154"/>
      <c r="L353" s="149"/>
      <c r="M353" s="155"/>
      <c r="T353" s="156"/>
      <c r="AT353" s="151" t="s">
        <v>147</v>
      </c>
      <c r="AU353" s="151" t="s">
        <v>88</v>
      </c>
      <c r="AV353" s="12" t="s">
        <v>88</v>
      </c>
      <c r="AW353" s="12" t="s">
        <v>4</v>
      </c>
      <c r="AX353" s="12" t="s">
        <v>86</v>
      </c>
      <c r="AY353" s="151" t="s">
        <v>138</v>
      </c>
    </row>
    <row r="354" spans="2:65" s="1" customFormat="1" ht="24.2" customHeight="1">
      <c r="B354" s="30"/>
      <c r="C354" s="170" t="s">
        <v>546</v>
      </c>
      <c r="D354" s="170" t="s">
        <v>241</v>
      </c>
      <c r="E354" s="171" t="s">
        <v>529</v>
      </c>
      <c r="F354" s="172" t="s">
        <v>530</v>
      </c>
      <c r="G354" s="173" t="s">
        <v>238</v>
      </c>
      <c r="H354" s="174">
        <v>709.61</v>
      </c>
      <c r="I354" s="175"/>
      <c r="J354" s="176">
        <f>ROUND(I354*H354,2)</f>
        <v>0</v>
      </c>
      <c r="K354" s="177"/>
      <c r="L354" s="178"/>
      <c r="M354" s="179" t="s">
        <v>1</v>
      </c>
      <c r="N354" s="180" t="s">
        <v>44</v>
      </c>
      <c r="P354" s="145">
        <f>O354*H354</f>
        <v>0</v>
      </c>
      <c r="Q354" s="145">
        <v>2.8999999999999998E-3</v>
      </c>
      <c r="R354" s="145">
        <f>Q354*H354</f>
        <v>2.0578689999999997</v>
      </c>
      <c r="S354" s="145">
        <v>0</v>
      </c>
      <c r="T354" s="146">
        <f>S354*H354</f>
        <v>0</v>
      </c>
      <c r="AR354" s="147" t="s">
        <v>391</v>
      </c>
      <c r="AT354" s="147" t="s">
        <v>241</v>
      </c>
      <c r="AU354" s="147" t="s">
        <v>88</v>
      </c>
      <c r="AY354" s="15" t="s">
        <v>138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5" t="s">
        <v>86</v>
      </c>
      <c r="BK354" s="148">
        <f>ROUND(I354*H354,2)</f>
        <v>0</v>
      </c>
      <c r="BL354" s="15" t="s">
        <v>296</v>
      </c>
      <c r="BM354" s="147" t="s">
        <v>531</v>
      </c>
    </row>
    <row r="355" spans="2:65" s="12" customFormat="1" ht="11.25">
      <c r="B355" s="149"/>
      <c r="D355" s="150" t="s">
        <v>147</v>
      </c>
      <c r="E355" s="151" t="s">
        <v>1</v>
      </c>
      <c r="F355" s="152" t="s">
        <v>1008</v>
      </c>
      <c r="H355" s="153">
        <v>645.1</v>
      </c>
      <c r="I355" s="154"/>
      <c r="L355" s="149"/>
      <c r="M355" s="155"/>
      <c r="T355" s="156"/>
      <c r="AT355" s="151" t="s">
        <v>147</v>
      </c>
      <c r="AU355" s="151" t="s">
        <v>88</v>
      </c>
      <c r="AV355" s="12" t="s">
        <v>88</v>
      </c>
      <c r="AW355" s="12" t="s">
        <v>33</v>
      </c>
      <c r="AX355" s="12" t="s">
        <v>79</v>
      </c>
      <c r="AY355" s="151" t="s">
        <v>138</v>
      </c>
    </row>
    <row r="356" spans="2:65" s="13" customFormat="1" ht="11.25">
      <c r="B356" s="157"/>
      <c r="D356" s="150" t="s">
        <v>147</v>
      </c>
      <c r="E356" s="158" t="s">
        <v>1</v>
      </c>
      <c r="F356" s="159" t="s">
        <v>148</v>
      </c>
      <c r="H356" s="160">
        <v>645.1</v>
      </c>
      <c r="I356" s="161"/>
      <c r="L356" s="157"/>
      <c r="M356" s="162"/>
      <c r="T356" s="163"/>
      <c r="AT356" s="158" t="s">
        <v>147</v>
      </c>
      <c r="AU356" s="158" t="s">
        <v>88</v>
      </c>
      <c r="AV356" s="13" t="s">
        <v>149</v>
      </c>
      <c r="AW356" s="13" t="s">
        <v>33</v>
      </c>
      <c r="AX356" s="13" t="s">
        <v>86</v>
      </c>
      <c r="AY356" s="158" t="s">
        <v>138</v>
      </c>
    </row>
    <row r="357" spans="2:65" s="12" customFormat="1" ht="11.25">
      <c r="B357" s="149"/>
      <c r="D357" s="150" t="s">
        <v>147</v>
      </c>
      <c r="F357" s="152" t="s">
        <v>1029</v>
      </c>
      <c r="H357" s="153">
        <v>709.61</v>
      </c>
      <c r="I357" s="154"/>
      <c r="L357" s="149"/>
      <c r="M357" s="155"/>
      <c r="T357" s="156"/>
      <c r="AT357" s="151" t="s">
        <v>147</v>
      </c>
      <c r="AU357" s="151" t="s">
        <v>88</v>
      </c>
      <c r="AV357" s="12" t="s">
        <v>88</v>
      </c>
      <c r="AW357" s="12" t="s">
        <v>4</v>
      </c>
      <c r="AX357" s="12" t="s">
        <v>86</v>
      </c>
      <c r="AY357" s="151" t="s">
        <v>138</v>
      </c>
    </row>
    <row r="358" spans="2:65" s="1" customFormat="1" ht="24.2" customHeight="1">
      <c r="B358" s="30"/>
      <c r="C358" s="170" t="s">
        <v>551</v>
      </c>
      <c r="D358" s="170" t="s">
        <v>241</v>
      </c>
      <c r="E358" s="171" t="s">
        <v>533</v>
      </c>
      <c r="F358" s="172" t="s">
        <v>534</v>
      </c>
      <c r="G358" s="173" t="s">
        <v>238</v>
      </c>
      <c r="H358" s="174">
        <v>9</v>
      </c>
      <c r="I358" s="175"/>
      <c r="J358" s="176">
        <f>ROUND(I358*H358,2)</f>
        <v>0</v>
      </c>
      <c r="K358" s="177"/>
      <c r="L358" s="178"/>
      <c r="M358" s="179" t="s">
        <v>1</v>
      </c>
      <c r="N358" s="180" t="s">
        <v>44</v>
      </c>
      <c r="P358" s="145">
        <f>O358*H358</f>
        <v>0</v>
      </c>
      <c r="Q358" s="145">
        <v>1.2E-2</v>
      </c>
      <c r="R358" s="145">
        <f>Q358*H358</f>
        <v>0.108</v>
      </c>
      <c r="S358" s="145">
        <v>0</v>
      </c>
      <c r="T358" s="146">
        <f>S358*H358</f>
        <v>0</v>
      </c>
      <c r="AR358" s="147" t="s">
        <v>391</v>
      </c>
      <c r="AT358" s="147" t="s">
        <v>241</v>
      </c>
      <c r="AU358" s="147" t="s">
        <v>88</v>
      </c>
      <c r="AY358" s="15" t="s">
        <v>138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5" t="s">
        <v>86</v>
      </c>
      <c r="BK358" s="148">
        <f>ROUND(I358*H358,2)</f>
        <v>0</v>
      </c>
      <c r="BL358" s="15" t="s">
        <v>296</v>
      </c>
      <c r="BM358" s="147" t="s">
        <v>1030</v>
      </c>
    </row>
    <row r="359" spans="2:65" s="12" customFormat="1" ht="11.25">
      <c r="B359" s="149"/>
      <c r="D359" s="150" t="s">
        <v>147</v>
      </c>
      <c r="E359" s="151" t="s">
        <v>1</v>
      </c>
      <c r="F359" s="152" t="s">
        <v>1020</v>
      </c>
      <c r="H359" s="153">
        <v>9</v>
      </c>
      <c r="I359" s="154"/>
      <c r="L359" s="149"/>
      <c r="M359" s="155"/>
      <c r="T359" s="156"/>
      <c r="AT359" s="151" t="s">
        <v>147</v>
      </c>
      <c r="AU359" s="151" t="s">
        <v>88</v>
      </c>
      <c r="AV359" s="12" t="s">
        <v>88</v>
      </c>
      <c r="AW359" s="12" t="s">
        <v>33</v>
      </c>
      <c r="AX359" s="12" t="s">
        <v>79</v>
      </c>
      <c r="AY359" s="151" t="s">
        <v>138</v>
      </c>
    </row>
    <row r="360" spans="2:65" s="13" customFormat="1" ht="11.25">
      <c r="B360" s="157"/>
      <c r="D360" s="150" t="s">
        <v>147</v>
      </c>
      <c r="E360" s="158" t="s">
        <v>1</v>
      </c>
      <c r="F360" s="159" t="s">
        <v>148</v>
      </c>
      <c r="H360" s="160">
        <v>9</v>
      </c>
      <c r="I360" s="161"/>
      <c r="L360" s="157"/>
      <c r="M360" s="162"/>
      <c r="T360" s="163"/>
      <c r="AT360" s="158" t="s">
        <v>147</v>
      </c>
      <c r="AU360" s="158" t="s">
        <v>88</v>
      </c>
      <c r="AV360" s="13" t="s">
        <v>149</v>
      </c>
      <c r="AW360" s="13" t="s">
        <v>33</v>
      </c>
      <c r="AX360" s="13" t="s">
        <v>86</v>
      </c>
      <c r="AY360" s="158" t="s">
        <v>138</v>
      </c>
    </row>
    <row r="361" spans="2:65" s="1" customFormat="1" ht="24.2" customHeight="1">
      <c r="B361" s="30"/>
      <c r="C361" s="135" t="s">
        <v>557</v>
      </c>
      <c r="D361" s="135" t="s">
        <v>141</v>
      </c>
      <c r="E361" s="136" t="s">
        <v>537</v>
      </c>
      <c r="F361" s="137" t="s">
        <v>538</v>
      </c>
      <c r="G361" s="138" t="s">
        <v>381</v>
      </c>
      <c r="H361" s="139">
        <v>124.3</v>
      </c>
      <c r="I361" s="140"/>
      <c r="J361" s="141">
        <f>ROUND(I361*H361,2)</f>
        <v>0</v>
      </c>
      <c r="K361" s="142"/>
      <c r="L361" s="30"/>
      <c r="M361" s="143" t="s">
        <v>1</v>
      </c>
      <c r="N361" s="144" t="s">
        <v>44</v>
      </c>
      <c r="P361" s="145">
        <f>O361*H361</f>
        <v>0</v>
      </c>
      <c r="Q361" s="145">
        <v>3.0000000000000001E-5</v>
      </c>
      <c r="R361" s="145">
        <f>Q361*H361</f>
        <v>3.7290000000000001E-3</v>
      </c>
      <c r="S361" s="145">
        <v>0</v>
      </c>
      <c r="T361" s="146">
        <f>S361*H361</f>
        <v>0</v>
      </c>
      <c r="AR361" s="147" t="s">
        <v>296</v>
      </c>
      <c r="AT361" s="147" t="s">
        <v>141</v>
      </c>
      <c r="AU361" s="147" t="s">
        <v>88</v>
      </c>
      <c r="AY361" s="15" t="s">
        <v>138</v>
      </c>
      <c r="BE361" s="148">
        <f>IF(N361="základní",J361,0)</f>
        <v>0</v>
      </c>
      <c r="BF361" s="148">
        <f>IF(N361="snížená",J361,0)</f>
        <v>0</v>
      </c>
      <c r="BG361" s="148">
        <f>IF(N361="zákl. přenesená",J361,0)</f>
        <v>0</v>
      </c>
      <c r="BH361" s="148">
        <f>IF(N361="sníž. přenesená",J361,0)</f>
        <v>0</v>
      </c>
      <c r="BI361" s="148">
        <f>IF(N361="nulová",J361,0)</f>
        <v>0</v>
      </c>
      <c r="BJ361" s="15" t="s">
        <v>86</v>
      </c>
      <c r="BK361" s="148">
        <f>ROUND(I361*H361,2)</f>
        <v>0</v>
      </c>
      <c r="BL361" s="15" t="s">
        <v>296</v>
      </c>
      <c r="BM361" s="147" t="s">
        <v>539</v>
      </c>
    </row>
    <row r="362" spans="2:65" s="12" customFormat="1" ht="11.25">
      <c r="B362" s="149"/>
      <c r="D362" s="150" t="s">
        <v>147</v>
      </c>
      <c r="E362" s="151" t="s">
        <v>1</v>
      </c>
      <c r="F362" s="152" t="s">
        <v>1031</v>
      </c>
      <c r="H362" s="153">
        <v>124.3</v>
      </c>
      <c r="I362" s="154"/>
      <c r="L362" s="149"/>
      <c r="M362" s="155"/>
      <c r="T362" s="156"/>
      <c r="AT362" s="151" t="s">
        <v>147</v>
      </c>
      <c r="AU362" s="151" t="s">
        <v>88</v>
      </c>
      <c r="AV362" s="12" t="s">
        <v>88</v>
      </c>
      <c r="AW362" s="12" t="s">
        <v>33</v>
      </c>
      <c r="AX362" s="12" t="s">
        <v>79</v>
      </c>
      <c r="AY362" s="151" t="s">
        <v>138</v>
      </c>
    </row>
    <row r="363" spans="2:65" s="13" customFormat="1" ht="11.25">
      <c r="B363" s="157"/>
      <c r="D363" s="150" t="s">
        <v>147</v>
      </c>
      <c r="E363" s="158" t="s">
        <v>1</v>
      </c>
      <c r="F363" s="159" t="s">
        <v>148</v>
      </c>
      <c r="H363" s="160">
        <v>124.3</v>
      </c>
      <c r="I363" s="161"/>
      <c r="L363" s="157"/>
      <c r="M363" s="162"/>
      <c r="T363" s="163"/>
      <c r="AT363" s="158" t="s">
        <v>147</v>
      </c>
      <c r="AU363" s="158" t="s">
        <v>88</v>
      </c>
      <c r="AV363" s="13" t="s">
        <v>149</v>
      </c>
      <c r="AW363" s="13" t="s">
        <v>33</v>
      </c>
      <c r="AX363" s="13" t="s">
        <v>86</v>
      </c>
      <c r="AY363" s="158" t="s">
        <v>138</v>
      </c>
    </row>
    <row r="364" spans="2:65" s="1" customFormat="1" ht="21.75" customHeight="1">
      <c r="B364" s="30"/>
      <c r="C364" s="170" t="s">
        <v>561</v>
      </c>
      <c r="D364" s="170" t="s">
        <v>241</v>
      </c>
      <c r="E364" s="171" t="s">
        <v>542</v>
      </c>
      <c r="F364" s="172" t="s">
        <v>543</v>
      </c>
      <c r="G364" s="173" t="s">
        <v>381</v>
      </c>
      <c r="H364" s="174">
        <v>136.72999999999999</v>
      </c>
      <c r="I364" s="175"/>
      <c r="J364" s="176">
        <f>ROUND(I364*H364,2)</f>
        <v>0</v>
      </c>
      <c r="K364" s="177"/>
      <c r="L364" s="178"/>
      <c r="M364" s="179" t="s">
        <v>1</v>
      </c>
      <c r="N364" s="180" t="s">
        <v>44</v>
      </c>
      <c r="P364" s="145">
        <f>O364*H364</f>
        <v>0</v>
      </c>
      <c r="Q364" s="145">
        <v>3.8000000000000002E-4</v>
      </c>
      <c r="R364" s="145">
        <f>Q364*H364</f>
        <v>5.1957400000000001E-2</v>
      </c>
      <c r="S364" s="145">
        <v>0</v>
      </c>
      <c r="T364" s="146">
        <f>S364*H364</f>
        <v>0</v>
      </c>
      <c r="AR364" s="147" t="s">
        <v>391</v>
      </c>
      <c r="AT364" s="147" t="s">
        <v>241</v>
      </c>
      <c r="AU364" s="147" t="s">
        <v>88</v>
      </c>
      <c r="AY364" s="15" t="s">
        <v>138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5" t="s">
        <v>86</v>
      </c>
      <c r="BK364" s="148">
        <f>ROUND(I364*H364,2)</f>
        <v>0</v>
      </c>
      <c r="BL364" s="15" t="s">
        <v>296</v>
      </c>
      <c r="BM364" s="147" t="s">
        <v>544</v>
      </c>
    </row>
    <row r="365" spans="2:65" s="12" customFormat="1" ht="11.25">
      <c r="B365" s="149"/>
      <c r="D365" s="150" t="s">
        <v>147</v>
      </c>
      <c r="E365" s="151" t="s">
        <v>1</v>
      </c>
      <c r="F365" s="152" t="s">
        <v>1031</v>
      </c>
      <c r="H365" s="153">
        <v>124.3</v>
      </c>
      <c r="I365" s="154"/>
      <c r="L365" s="149"/>
      <c r="M365" s="155"/>
      <c r="T365" s="156"/>
      <c r="AT365" s="151" t="s">
        <v>147</v>
      </c>
      <c r="AU365" s="151" t="s">
        <v>88</v>
      </c>
      <c r="AV365" s="12" t="s">
        <v>88</v>
      </c>
      <c r="AW365" s="12" t="s">
        <v>33</v>
      </c>
      <c r="AX365" s="12" t="s">
        <v>79</v>
      </c>
      <c r="AY365" s="151" t="s">
        <v>138</v>
      </c>
    </row>
    <row r="366" spans="2:65" s="13" customFormat="1" ht="11.25">
      <c r="B366" s="157"/>
      <c r="D366" s="150" t="s">
        <v>147</v>
      </c>
      <c r="E366" s="158" t="s">
        <v>1</v>
      </c>
      <c r="F366" s="159" t="s">
        <v>148</v>
      </c>
      <c r="H366" s="160">
        <v>124.3</v>
      </c>
      <c r="I366" s="161"/>
      <c r="L366" s="157"/>
      <c r="M366" s="162"/>
      <c r="T366" s="163"/>
      <c r="AT366" s="158" t="s">
        <v>147</v>
      </c>
      <c r="AU366" s="158" t="s">
        <v>88</v>
      </c>
      <c r="AV366" s="13" t="s">
        <v>149</v>
      </c>
      <c r="AW366" s="13" t="s">
        <v>33</v>
      </c>
      <c r="AX366" s="13" t="s">
        <v>86</v>
      </c>
      <c r="AY366" s="158" t="s">
        <v>138</v>
      </c>
    </row>
    <row r="367" spans="2:65" s="12" customFormat="1" ht="11.25">
      <c r="B367" s="149"/>
      <c r="D367" s="150" t="s">
        <v>147</v>
      </c>
      <c r="F367" s="152" t="s">
        <v>1032</v>
      </c>
      <c r="H367" s="153">
        <v>136.72999999999999</v>
      </c>
      <c r="I367" s="154"/>
      <c r="L367" s="149"/>
      <c r="M367" s="155"/>
      <c r="T367" s="156"/>
      <c r="AT367" s="151" t="s">
        <v>147</v>
      </c>
      <c r="AU367" s="151" t="s">
        <v>88</v>
      </c>
      <c r="AV367" s="12" t="s">
        <v>88</v>
      </c>
      <c r="AW367" s="12" t="s">
        <v>4</v>
      </c>
      <c r="AX367" s="12" t="s">
        <v>86</v>
      </c>
      <c r="AY367" s="151" t="s">
        <v>138</v>
      </c>
    </row>
    <row r="368" spans="2:65" s="1" customFormat="1" ht="24.2" customHeight="1">
      <c r="B368" s="30"/>
      <c r="C368" s="135" t="s">
        <v>566</v>
      </c>
      <c r="D368" s="135" t="s">
        <v>141</v>
      </c>
      <c r="E368" s="136" t="s">
        <v>552</v>
      </c>
      <c r="F368" s="137" t="s">
        <v>553</v>
      </c>
      <c r="G368" s="138" t="s">
        <v>475</v>
      </c>
      <c r="H368" s="181"/>
      <c r="I368" s="140"/>
      <c r="J368" s="141">
        <f>ROUND(I368*H368,2)</f>
        <v>0</v>
      </c>
      <c r="K368" s="142"/>
      <c r="L368" s="30"/>
      <c r="M368" s="143" t="s">
        <v>1</v>
      </c>
      <c r="N368" s="144" t="s">
        <v>44</v>
      </c>
      <c r="P368" s="145">
        <f>O368*H368</f>
        <v>0</v>
      </c>
      <c r="Q368" s="145">
        <v>0</v>
      </c>
      <c r="R368" s="145">
        <f>Q368*H368</f>
        <v>0</v>
      </c>
      <c r="S368" s="145">
        <v>0</v>
      </c>
      <c r="T368" s="146">
        <f>S368*H368</f>
        <v>0</v>
      </c>
      <c r="AR368" s="147" t="s">
        <v>296</v>
      </c>
      <c r="AT368" s="147" t="s">
        <v>141</v>
      </c>
      <c r="AU368" s="147" t="s">
        <v>88</v>
      </c>
      <c r="AY368" s="15" t="s">
        <v>138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5" t="s">
        <v>86</v>
      </c>
      <c r="BK368" s="148">
        <f>ROUND(I368*H368,2)</f>
        <v>0</v>
      </c>
      <c r="BL368" s="15" t="s">
        <v>296</v>
      </c>
      <c r="BM368" s="147" t="s">
        <v>554</v>
      </c>
    </row>
    <row r="369" spans="2:65" s="11" customFormat="1" ht="22.9" customHeight="1">
      <c r="B369" s="123"/>
      <c r="D369" s="124" t="s">
        <v>78</v>
      </c>
      <c r="E369" s="133" t="s">
        <v>555</v>
      </c>
      <c r="F369" s="133" t="s">
        <v>556</v>
      </c>
      <c r="I369" s="126"/>
      <c r="J369" s="134">
        <f>BK369</f>
        <v>0</v>
      </c>
      <c r="L369" s="123"/>
      <c r="M369" s="128"/>
      <c r="P369" s="129">
        <f>SUM(P370:P405)</f>
        <v>0</v>
      </c>
      <c r="R369" s="129">
        <f>SUM(R370:R405)</f>
        <v>3.049E-2</v>
      </c>
      <c r="T369" s="130">
        <f>SUM(T370:T405)</f>
        <v>0.27317999999999998</v>
      </c>
      <c r="AR369" s="124" t="s">
        <v>88</v>
      </c>
      <c r="AT369" s="131" t="s">
        <v>78</v>
      </c>
      <c r="AU369" s="131" t="s">
        <v>86</v>
      </c>
      <c r="AY369" s="124" t="s">
        <v>138</v>
      </c>
      <c r="BK369" s="132">
        <f>SUM(BK370:BK405)</f>
        <v>0</v>
      </c>
    </row>
    <row r="370" spans="2:65" s="1" customFormat="1" ht="24.2" customHeight="1">
      <c r="B370" s="30"/>
      <c r="C370" s="135" t="s">
        <v>572</v>
      </c>
      <c r="D370" s="135" t="s">
        <v>141</v>
      </c>
      <c r="E370" s="136" t="s">
        <v>558</v>
      </c>
      <c r="F370" s="137" t="s">
        <v>559</v>
      </c>
      <c r="G370" s="138" t="s">
        <v>278</v>
      </c>
      <c r="H370" s="139">
        <v>2</v>
      </c>
      <c r="I370" s="140"/>
      <c r="J370" s="141">
        <f>ROUND(I370*H370,2)</f>
        <v>0</v>
      </c>
      <c r="K370" s="142"/>
      <c r="L370" s="30"/>
      <c r="M370" s="143" t="s">
        <v>1</v>
      </c>
      <c r="N370" s="144" t="s">
        <v>44</v>
      </c>
      <c r="P370" s="145">
        <f>O370*H370</f>
        <v>0</v>
      </c>
      <c r="Q370" s="145">
        <v>2.1299999999999999E-3</v>
      </c>
      <c r="R370" s="145">
        <f>Q370*H370</f>
        <v>4.2599999999999999E-3</v>
      </c>
      <c r="S370" s="145">
        <v>0</v>
      </c>
      <c r="T370" s="146">
        <f>S370*H370</f>
        <v>0</v>
      </c>
      <c r="AR370" s="147" t="s">
        <v>296</v>
      </c>
      <c r="AT370" s="147" t="s">
        <v>141</v>
      </c>
      <c r="AU370" s="147" t="s">
        <v>88</v>
      </c>
      <c r="AY370" s="15" t="s">
        <v>138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5" t="s">
        <v>86</v>
      </c>
      <c r="BK370" s="148">
        <f>ROUND(I370*H370,2)</f>
        <v>0</v>
      </c>
      <c r="BL370" s="15" t="s">
        <v>296</v>
      </c>
      <c r="BM370" s="147" t="s">
        <v>560</v>
      </c>
    </row>
    <row r="371" spans="2:65" s="12" customFormat="1" ht="11.25">
      <c r="B371" s="149"/>
      <c r="D371" s="150" t="s">
        <v>147</v>
      </c>
      <c r="E371" s="151" t="s">
        <v>1</v>
      </c>
      <c r="F371" s="152" t="s">
        <v>88</v>
      </c>
      <c r="H371" s="153">
        <v>2</v>
      </c>
      <c r="I371" s="154"/>
      <c r="L371" s="149"/>
      <c r="M371" s="155"/>
      <c r="T371" s="156"/>
      <c r="AT371" s="151" t="s">
        <v>147</v>
      </c>
      <c r="AU371" s="151" t="s">
        <v>88</v>
      </c>
      <c r="AV371" s="12" t="s">
        <v>88</v>
      </c>
      <c r="AW371" s="12" t="s">
        <v>33</v>
      </c>
      <c r="AX371" s="12" t="s">
        <v>79</v>
      </c>
      <c r="AY371" s="151" t="s">
        <v>138</v>
      </c>
    </row>
    <row r="372" spans="2:65" s="13" customFormat="1" ht="11.25">
      <c r="B372" s="157"/>
      <c r="D372" s="150" t="s">
        <v>147</v>
      </c>
      <c r="E372" s="158" t="s">
        <v>1</v>
      </c>
      <c r="F372" s="159" t="s">
        <v>148</v>
      </c>
      <c r="H372" s="160">
        <v>2</v>
      </c>
      <c r="I372" s="161"/>
      <c r="L372" s="157"/>
      <c r="M372" s="162"/>
      <c r="T372" s="163"/>
      <c r="AT372" s="158" t="s">
        <v>147</v>
      </c>
      <c r="AU372" s="158" t="s">
        <v>88</v>
      </c>
      <c r="AV372" s="13" t="s">
        <v>149</v>
      </c>
      <c r="AW372" s="13" t="s">
        <v>33</v>
      </c>
      <c r="AX372" s="13" t="s">
        <v>86</v>
      </c>
      <c r="AY372" s="158" t="s">
        <v>138</v>
      </c>
    </row>
    <row r="373" spans="2:65" s="1" customFormat="1" ht="16.5" customHeight="1">
      <c r="B373" s="30"/>
      <c r="C373" s="135" t="s">
        <v>577</v>
      </c>
      <c r="D373" s="135" t="s">
        <v>141</v>
      </c>
      <c r="E373" s="136" t="s">
        <v>562</v>
      </c>
      <c r="F373" s="137" t="s">
        <v>563</v>
      </c>
      <c r="G373" s="138" t="s">
        <v>381</v>
      </c>
      <c r="H373" s="139">
        <v>7</v>
      </c>
      <c r="I373" s="140"/>
      <c r="J373" s="141">
        <f>ROUND(I373*H373,2)</f>
        <v>0</v>
      </c>
      <c r="K373" s="142"/>
      <c r="L373" s="30"/>
      <c r="M373" s="143" t="s">
        <v>1</v>
      </c>
      <c r="N373" s="144" t="s">
        <v>44</v>
      </c>
      <c r="P373" s="145">
        <f>O373*H373</f>
        <v>0</v>
      </c>
      <c r="Q373" s="145">
        <v>0</v>
      </c>
      <c r="R373" s="145">
        <f>Q373*H373</f>
        <v>0</v>
      </c>
      <c r="S373" s="145">
        <v>3.065E-2</v>
      </c>
      <c r="T373" s="146">
        <f>S373*H373</f>
        <v>0.21454999999999999</v>
      </c>
      <c r="AR373" s="147" t="s">
        <v>296</v>
      </c>
      <c r="AT373" s="147" t="s">
        <v>141</v>
      </c>
      <c r="AU373" s="147" t="s">
        <v>88</v>
      </c>
      <c r="AY373" s="15" t="s">
        <v>138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5" t="s">
        <v>86</v>
      </c>
      <c r="BK373" s="148">
        <f>ROUND(I373*H373,2)</f>
        <v>0</v>
      </c>
      <c r="BL373" s="15" t="s">
        <v>296</v>
      </c>
      <c r="BM373" s="147" t="s">
        <v>564</v>
      </c>
    </row>
    <row r="374" spans="2:65" s="12" customFormat="1" ht="11.25">
      <c r="B374" s="149"/>
      <c r="D374" s="150" t="s">
        <v>147</v>
      </c>
      <c r="E374" s="151" t="s">
        <v>1</v>
      </c>
      <c r="F374" s="152" t="s">
        <v>1033</v>
      </c>
      <c r="H374" s="153">
        <v>7</v>
      </c>
      <c r="I374" s="154"/>
      <c r="L374" s="149"/>
      <c r="M374" s="155"/>
      <c r="T374" s="156"/>
      <c r="AT374" s="151" t="s">
        <v>147</v>
      </c>
      <c r="AU374" s="151" t="s">
        <v>88</v>
      </c>
      <c r="AV374" s="12" t="s">
        <v>88</v>
      </c>
      <c r="AW374" s="12" t="s">
        <v>33</v>
      </c>
      <c r="AX374" s="12" t="s">
        <v>79</v>
      </c>
      <c r="AY374" s="151" t="s">
        <v>138</v>
      </c>
    </row>
    <row r="375" spans="2:65" s="13" customFormat="1" ht="11.25">
      <c r="B375" s="157"/>
      <c r="D375" s="150" t="s">
        <v>147</v>
      </c>
      <c r="E375" s="158" t="s">
        <v>1</v>
      </c>
      <c r="F375" s="159" t="s">
        <v>148</v>
      </c>
      <c r="H375" s="160">
        <v>7</v>
      </c>
      <c r="I375" s="161"/>
      <c r="L375" s="157"/>
      <c r="M375" s="162"/>
      <c r="T375" s="163"/>
      <c r="AT375" s="158" t="s">
        <v>147</v>
      </c>
      <c r="AU375" s="158" t="s">
        <v>88</v>
      </c>
      <c r="AV375" s="13" t="s">
        <v>149</v>
      </c>
      <c r="AW375" s="13" t="s">
        <v>33</v>
      </c>
      <c r="AX375" s="13" t="s">
        <v>86</v>
      </c>
      <c r="AY375" s="158" t="s">
        <v>138</v>
      </c>
    </row>
    <row r="376" spans="2:65" s="1" customFormat="1" ht="16.5" customHeight="1">
      <c r="B376" s="30"/>
      <c r="C376" s="135" t="s">
        <v>582</v>
      </c>
      <c r="D376" s="135" t="s">
        <v>141</v>
      </c>
      <c r="E376" s="136" t="s">
        <v>567</v>
      </c>
      <c r="F376" s="137" t="s">
        <v>568</v>
      </c>
      <c r="G376" s="138" t="s">
        <v>381</v>
      </c>
      <c r="H376" s="139">
        <v>7</v>
      </c>
      <c r="I376" s="140"/>
      <c r="J376" s="141">
        <f>ROUND(I376*H376,2)</f>
        <v>0</v>
      </c>
      <c r="K376" s="142"/>
      <c r="L376" s="30"/>
      <c r="M376" s="143" t="s">
        <v>1</v>
      </c>
      <c r="N376" s="144" t="s">
        <v>44</v>
      </c>
      <c r="P376" s="145">
        <f>O376*H376</f>
        <v>0</v>
      </c>
      <c r="Q376" s="145">
        <v>0</v>
      </c>
      <c r="R376" s="145">
        <f>Q376*H376</f>
        <v>0</v>
      </c>
      <c r="S376" s="145">
        <v>2.63E-3</v>
      </c>
      <c r="T376" s="146">
        <f>S376*H376</f>
        <v>1.8409999999999999E-2</v>
      </c>
      <c r="AR376" s="147" t="s">
        <v>296</v>
      </c>
      <c r="AT376" s="147" t="s">
        <v>141</v>
      </c>
      <c r="AU376" s="147" t="s">
        <v>88</v>
      </c>
      <c r="AY376" s="15" t="s">
        <v>138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5" t="s">
        <v>86</v>
      </c>
      <c r="BK376" s="148">
        <f>ROUND(I376*H376,2)</f>
        <v>0</v>
      </c>
      <c r="BL376" s="15" t="s">
        <v>296</v>
      </c>
      <c r="BM376" s="147" t="s">
        <v>569</v>
      </c>
    </row>
    <row r="377" spans="2:65" s="1" customFormat="1" ht="19.5">
      <c r="B377" s="30"/>
      <c r="D377" s="150" t="s">
        <v>153</v>
      </c>
      <c r="F377" s="164" t="s">
        <v>570</v>
      </c>
      <c r="I377" s="165"/>
      <c r="L377" s="30"/>
      <c r="M377" s="166"/>
      <c r="T377" s="54"/>
      <c r="AT377" s="15" t="s">
        <v>153</v>
      </c>
      <c r="AU377" s="15" t="s">
        <v>88</v>
      </c>
    </row>
    <row r="378" spans="2:65" s="12" customFormat="1" ht="11.25">
      <c r="B378" s="149"/>
      <c r="D378" s="150" t="s">
        <v>147</v>
      </c>
      <c r="E378" s="151" t="s">
        <v>1</v>
      </c>
      <c r="F378" s="152" t="s">
        <v>1034</v>
      </c>
      <c r="H378" s="153">
        <v>7</v>
      </c>
      <c r="I378" s="154"/>
      <c r="L378" s="149"/>
      <c r="M378" s="155"/>
      <c r="T378" s="156"/>
      <c r="AT378" s="151" t="s">
        <v>147</v>
      </c>
      <c r="AU378" s="151" t="s">
        <v>88</v>
      </c>
      <c r="AV378" s="12" t="s">
        <v>88</v>
      </c>
      <c r="AW378" s="12" t="s">
        <v>33</v>
      </c>
      <c r="AX378" s="12" t="s">
        <v>79</v>
      </c>
      <c r="AY378" s="151" t="s">
        <v>138</v>
      </c>
    </row>
    <row r="379" spans="2:65" s="13" customFormat="1" ht="11.25">
      <c r="B379" s="157"/>
      <c r="D379" s="150" t="s">
        <v>147</v>
      </c>
      <c r="E379" s="158" t="s">
        <v>1</v>
      </c>
      <c r="F379" s="159" t="s">
        <v>148</v>
      </c>
      <c r="H379" s="160">
        <v>7</v>
      </c>
      <c r="I379" s="161"/>
      <c r="L379" s="157"/>
      <c r="M379" s="162"/>
      <c r="T379" s="163"/>
      <c r="AT379" s="158" t="s">
        <v>147</v>
      </c>
      <c r="AU379" s="158" t="s">
        <v>88</v>
      </c>
      <c r="AV379" s="13" t="s">
        <v>149</v>
      </c>
      <c r="AW379" s="13" t="s">
        <v>33</v>
      </c>
      <c r="AX379" s="13" t="s">
        <v>86</v>
      </c>
      <c r="AY379" s="158" t="s">
        <v>138</v>
      </c>
    </row>
    <row r="380" spans="2:65" s="1" customFormat="1" ht="16.5" customHeight="1">
      <c r="B380" s="30"/>
      <c r="C380" s="135" t="s">
        <v>586</v>
      </c>
      <c r="D380" s="135" t="s">
        <v>141</v>
      </c>
      <c r="E380" s="136" t="s">
        <v>573</v>
      </c>
      <c r="F380" s="137" t="s">
        <v>574</v>
      </c>
      <c r="G380" s="138" t="s">
        <v>381</v>
      </c>
      <c r="H380" s="139">
        <v>2</v>
      </c>
      <c r="I380" s="140"/>
      <c r="J380" s="141">
        <f>ROUND(I380*H380,2)</f>
        <v>0</v>
      </c>
      <c r="K380" s="142"/>
      <c r="L380" s="30"/>
      <c r="M380" s="143" t="s">
        <v>1</v>
      </c>
      <c r="N380" s="144" t="s">
        <v>44</v>
      </c>
      <c r="P380" s="145">
        <f>O380*H380</f>
        <v>0</v>
      </c>
      <c r="Q380" s="145">
        <v>1.2999999999999999E-3</v>
      </c>
      <c r="R380" s="145">
        <f>Q380*H380</f>
        <v>2.5999999999999999E-3</v>
      </c>
      <c r="S380" s="145">
        <v>0</v>
      </c>
      <c r="T380" s="146">
        <f>S380*H380</f>
        <v>0</v>
      </c>
      <c r="AR380" s="147" t="s">
        <v>296</v>
      </c>
      <c r="AT380" s="147" t="s">
        <v>141</v>
      </c>
      <c r="AU380" s="147" t="s">
        <v>88</v>
      </c>
      <c r="AY380" s="15" t="s">
        <v>138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5" t="s">
        <v>86</v>
      </c>
      <c r="BK380" s="148">
        <f>ROUND(I380*H380,2)</f>
        <v>0</v>
      </c>
      <c r="BL380" s="15" t="s">
        <v>296</v>
      </c>
      <c r="BM380" s="147" t="s">
        <v>575</v>
      </c>
    </row>
    <row r="381" spans="2:65" s="12" customFormat="1" ht="11.25">
      <c r="B381" s="149"/>
      <c r="D381" s="150" t="s">
        <v>147</v>
      </c>
      <c r="E381" s="151" t="s">
        <v>1</v>
      </c>
      <c r="F381" s="152" t="s">
        <v>1035</v>
      </c>
      <c r="H381" s="153">
        <v>2</v>
      </c>
      <c r="I381" s="154"/>
      <c r="L381" s="149"/>
      <c r="M381" s="155"/>
      <c r="T381" s="156"/>
      <c r="AT381" s="151" t="s">
        <v>147</v>
      </c>
      <c r="AU381" s="151" t="s">
        <v>88</v>
      </c>
      <c r="AV381" s="12" t="s">
        <v>88</v>
      </c>
      <c r="AW381" s="12" t="s">
        <v>33</v>
      </c>
      <c r="AX381" s="12" t="s">
        <v>79</v>
      </c>
      <c r="AY381" s="151" t="s">
        <v>138</v>
      </c>
    </row>
    <row r="382" spans="2:65" s="13" customFormat="1" ht="11.25">
      <c r="B382" s="157"/>
      <c r="D382" s="150" t="s">
        <v>147</v>
      </c>
      <c r="E382" s="158" t="s">
        <v>1</v>
      </c>
      <c r="F382" s="159" t="s">
        <v>148</v>
      </c>
      <c r="H382" s="160">
        <v>2</v>
      </c>
      <c r="I382" s="161"/>
      <c r="L382" s="157"/>
      <c r="M382" s="162"/>
      <c r="T382" s="163"/>
      <c r="AT382" s="158" t="s">
        <v>147</v>
      </c>
      <c r="AU382" s="158" t="s">
        <v>88</v>
      </c>
      <c r="AV382" s="13" t="s">
        <v>149</v>
      </c>
      <c r="AW382" s="13" t="s">
        <v>33</v>
      </c>
      <c r="AX382" s="13" t="s">
        <v>86</v>
      </c>
      <c r="AY382" s="158" t="s">
        <v>138</v>
      </c>
    </row>
    <row r="383" spans="2:65" s="1" customFormat="1" ht="16.5" customHeight="1">
      <c r="B383" s="30"/>
      <c r="C383" s="135" t="s">
        <v>592</v>
      </c>
      <c r="D383" s="135" t="s">
        <v>141</v>
      </c>
      <c r="E383" s="136" t="s">
        <v>578</v>
      </c>
      <c r="F383" s="137" t="s">
        <v>579</v>
      </c>
      <c r="G383" s="138" t="s">
        <v>381</v>
      </c>
      <c r="H383" s="139">
        <v>7</v>
      </c>
      <c r="I383" s="140"/>
      <c r="J383" s="141">
        <f>ROUND(I383*H383,2)</f>
        <v>0</v>
      </c>
      <c r="K383" s="142"/>
      <c r="L383" s="30"/>
      <c r="M383" s="143" t="s">
        <v>1</v>
      </c>
      <c r="N383" s="144" t="s">
        <v>44</v>
      </c>
      <c r="P383" s="145">
        <f>O383*H383</f>
        <v>0</v>
      </c>
      <c r="Q383" s="145">
        <v>1.5200000000000001E-3</v>
      </c>
      <c r="R383" s="145">
        <f>Q383*H383</f>
        <v>1.064E-2</v>
      </c>
      <c r="S383" s="145">
        <v>0</v>
      </c>
      <c r="T383" s="146">
        <f>S383*H383</f>
        <v>0</v>
      </c>
      <c r="AR383" s="147" t="s">
        <v>296</v>
      </c>
      <c r="AT383" s="147" t="s">
        <v>141</v>
      </c>
      <c r="AU383" s="147" t="s">
        <v>88</v>
      </c>
      <c r="AY383" s="15" t="s">
        <v>138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5" t="s">
        <v>86</v>
      </c>
      <c r="BK383" s="148">
        <f>ROUND(I383*H383,2)</f>
        <v>0</v>
      </c>
      <c r="BL383" s="15" t="s">
        <v>296</v>
      </c>
      <c r="BM383" s="147" t="s">
        <v>580</v>
      </c>
    </row>
    <row r="384" spans="2:65" s="12" customFormat="1" ht="11.25">
      <c r="B384" s="149"/>
      <c r="D384" s="150" t="s">
        <v>147</v>
      </c>
      <c r="E384" s="151" t="s">
        <v>1</v>
      </c>
      <c r="F384" s="152" t="s">
        <v>1036</v>
      </c>
      <c r="H384" s="153">
        <v>7</v>
      </c>
      <c r="I384" s="154"/>
      <c r="L384" s="149"/>
      <c r="M384" s="155"/>
      <c r="T384" s="156"/>
      <c r="AT384" s="151" t="s">
        <v>147</v>
      </c>
      <c r="AU384" s="151" t="s">
        <v>88</v>
      </c>
      <c r="AV384" s="12" t="s">
        <v>88</v>
      </c>
      <c r="AW384" s="12" t="s">
        <v>33</v>
      </c>
      <c r="AX384" s="12" t="s">
        <v>79</v>
      </c>
      <c r="AY384" s="151" t="s">
        <v>138</v>
      </c>
    </row>
    <row r="385" spans="2:65" s="13" customFormat="1" ht="11.25">
      <c r="B385" s="157"/>
      <c r="D385" s="150" t="s">
        <v>147</v>
      </c>
      <c r="E385" s="158" t="s">
        <v>1</v>
      </c>
      <c r="F385" s="159" t="s">
        <v>148</v>
      </c>
      <c r="H385" s="160">
        <v>7</v>
      </c>
      <c r="I385" s="161"/>
      <c r="L385" s="157"/>
      <c r="M385" s="162"/>
      <c r="T385" s="163"/>
      <c r="AT385" s="158" t="s">
        <v>147</v>
      </c>
      <c r="AU385" s="158" t="s">
        <v>88</v>
      </c>
      <c r="AV385" s="13" t="s">
        <v>149</v>
      </c>
      <c r="AW385" s="13" t="s">
        <v>33</v>
      </c>
      <c r="AX385" s="13" t="s">
        <v>86</v>
      </c>
      <c r="AY385" s="158" t="s">
        <v>138</v>
      </c>
    </row>
    <row r="386" spans="2:65" s="1" customFormat="1" ht="16.5" customHeight="1">
      <c r="B386" s="30"/>
      <c r="C386" s="135" t="s">
        <v>596</v>
      </c>
      <c r="D386" s="135" t="s">
        <v>141</v>
      </c>
      <c r="E386" s="136" t="s">
        <v>583</v>
      </c>
      <c r="F386" s="137" t="s">
        <v>584</v>
      </c>
      <c r="G386" s="138" t="s">
        <v>278</v>
      </c>
      <c r="H386" s="139">
        <v>2</v>
      </c>
      <c r="I386" s="140"/>
      <c r="J386" s="141">
        <f>ROUND(I386*H386,2)</f>
        <v>0</v>
      </c>
      <c r="K386" s="142"/>
      <c r="L386" s="30"/>
      <c r="M386" s="143" t="s">
        <v>1</v>
      </c>
      <c r="N386" s="144" t="s">
        <v>44</v>
      </c>
      <c r="P386" s="145">
        <f>O386*H386</f>
        <v>0</v>
      </c>
      <c r="Q386" s="145">
        <v>0</v>
      </c>
      <c r="R386" s="145">
        <f>Q386*H386</f>
        <v>0</v>
      </c>
      <c r="S386" s="145">
        <v>2.0109999999999999E-2</v>
      </c>
      <c r="T386" s="146">
        <f>S386*H386</f>
        <v>4.0219999999999999E-2</v>
      </c>
      <c r="AR386" s="147" t="s">
        <v>296</v>
      </c>
      <c r="AT386" s="147" t="s">
        <v>141</v>
      </c>
      <c r="AU386" s="147" t="s">
        <v>88</v>
      </c>
      <c r="AY386" s="15" t="s">
        <v>138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5" t="s">
        <v>86</v>
      </c>
      <c r="BK386" s="148">
        <f>ROUND(I386*H386,2)</f>
        <v>0</v>
      </c>
      <c r="BL386" s="15" t="s">
        <v>296</v>
      </c>
      <c r="BM386" s="147" t="s">
        <v>585</v>
      </c>
    </row>
    <row r="387" spans="2:65" s="12" customFormat="1" ht="11.25">
      <c r="B387" s="149"/>
      <c r="D387" s="150" t="s">
        <v>147</v>
      </c>
      <c r="E387" s="151" t="s">
        <v>1</v>
      </c>
      <c r="F387" s="152" t="s">
        <v>88</v>
      </c>
      <c r="H387" s="153">
        <v>2</v>
      </c>
      <c r="I387" s="154"/>
      <c r="L387" s="149"/>
      <c r="M387" s="155"/>
      <c r="T387" s="156"/>
      <c r="AT387" s="151" t="s">
        <v>147</v>
      </c>
      <c r="AU387" s="151" t="s">
        <v>88</v>
      </c>
      <c r="AV387" s="12" t="s">
        <v>88</v>
      </c>
      <c r="AW387" s="12" t="s">
        <v>33</v>
      </c>
      <c r="AX387" s="12" t="s">
        <v>79</v>
      </c>
      <c r="AY387" s="151" t="s">
        <v>138</v>
      </c>
    </row>
    <row r="388" spans="2:65" s="13" customFormat="1" ht="11.25">
      <c r="B388" s="157"/>
      <c r="D388" s="150" t="s">
        <v>147</v>
      </c>
      <c r="E388" s="158" t="s">
        <v>1</v>
      </c>
      <c r="F388" s="159" t="s">
        <v>148</v>
      </c>
      <c r="H388" s="160">
        <v>2</v>
      </c>
      <c r="I388" s="161"/>
      <c r="L388" s="157"/>
      <c r="M388" s="162"/>
      <c r="T388" s="163"/>
      <c r="AT388" s="158" t="s">
        <v>147</v>
      </c>
      <c r="AU388" s="158" t="s">
        <v>88</v>
      </c>
      <c r="AV388" s="13" t="s">
        <v>149</v>
      </c>
      <c r="AW388" s="13" t="s">
        <v>33</v>
      </c>
      <c r="AX388" s="13" t="s">
        <v>86</v>
      </c>
      <c r="AY388" s="158" t="s">
        <v>138</v>
      </c>
    </row>
    <row r="389" spans="2:65" s="1" customFormat="1" ht="24.2" customHeight="1">
      <c r="B389" s="30"/>
      <c r="C389" s="135" t="s">
        <v>600</v>
      </c>
      <c r="D389" s="135" t="s">
        <v>141</v>
      </c>
      <c r="E389" s="136" t="s">
        <v>587</v>
      </c>
      <c r="F389" s="137" t="s">
        <v>588</v>
      </c>
      <c r="G389" s="138" t="s">
        <v>278</v>
      </c>
      <c r="H389" s="139">
        <v>4</v>
      </c>
      <c r="I389" s="140"/>
      <c r="J389" s="141">
        <f>ROUND(I389*H389,2)</f>
        <v>0</v>
      </c>
      <c r="K389" s="142"/>
      <c r="L389" s="30"/>
      <c r="M389" s="143" t="s">
        <v>1</v>
      </c>
      <c r="N389" s="144" t="s">
        <v>44</v>
      </c>
      <c r="P389" s="145">
        <f>O389*H389</f>
        <v>0</v>
      </c>
      <c r="Q389" s="145">
        <v>1.15E-3</v>
      </c>
      <c r="R389" s="145">
        <f>Q389*H389</f>
        <v>4.5999999999999999E-3</v>
      </c>
      <c r="S389" s="145">
        <v>0</v>
      </c>
      <c r="T389" s="146">
        <f>S389*H389</f>
        <v>0</v>
      </c>
      <c r="AR389" s="147" t="s">
        <v>296</v>
      </c>
      <c r="AT389" s="147" t="s">
        <v>141</v>
      </c>
      <c r="AU389" s="147" t="s">
        <v>88</v>
      </c>
      <c r="AY389" s="15" t="s">
        <v>138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5" t="s">
        <v>86</v>
      </c>
      <c r="BK389" s="148">
        <f>ROUND(I389*H389,2)</f>
        <v>0</v>
      </c>
      <c r="BL389" s="15" t="s">
        <v>296</v>
      </c>
      <c r="BM389" s="147" t="s">
        <v>589</v>
      </c>
    </row>
    <row r="390" spans="2:65" s="12" customFormat="1" ht="11.25">
      <c r="B390" s="149"/>
      <c r="D390" s="150" t="s">
        <v>147</v>
      </c>
      <c r="E390" s="151" t="s">
        <v>1</v>
      </c>
      <c r="F390" s="152" t="s">
        <v>1037</v>
      </c>
      <c r="H390" s="153">
        <v>2</v>
      </c>
      <c r="I390" s="154"/>
      <c r="L390" s="149"/>
      <c r="M390" s="155"/>
      <c r="T390" s="156"/>
      <c r="AT390" s="151" t="s">
        <v>147</v>
      </c>
      <c r="AU390" s="151" t="s">
        <v>88</v>
      </c>
      <c r="AV390" s="12" t="s">
        <v>88</v>
      </c>
      <c r="AW390" s="12" t="s">
        <v>33</v>
      </c>
      <c r="AX390" s="12" t="s">
        <v>79</v>
      </c>
      <c r="AY390" s="151" t="s">
        <v>138</v>
      </c>
    </row>
    <row r="391" spans="2:65" s="12" customFormat="1" ht="11.25">
      <c r="B391" s="149"/>
      <c r="D391" s="150" t="s">
        <v>147</v>
      </c>
      <c r="E391" s="151" t="s">
        <v>1</v>
      </c>
      <c r="F391" s="152" t="s">
        <v>1038</v>
      </c>
      <c r="H391" s="153">
        <v>2</v>
      </c>
      <c r="I391" s="154"/>
      <c r="L391" s="149"/>
      <c r="M391" s="155"/>
      <c r="T391" s="156"/>
      <c r="AT391" s="151" t="s">
        <v>147</v>
      </c>
      <c r="AU391" s="151" t="s">
        <v>88</v>
      </c>
      <c r="AV391" s="12" t="s">
        <v>88</v>
      </c>
      <c r="AW391" s="12" t="s">
        <v>33</v>
      </c>
      <c r="AX391" s="12" t="s">
        <v>79</v>
      </c>
      <c r="AY391" s="151" t="s">
        <v>138</v>
      </c>
    </row>
    <row r="392" spans="2:65" s="13" customFormat="1" ht="11.25">
      <c r="B392" s="157"/>
      <c r="D392" s="150" t="s">
        <v>147</v>
      </c>
      <c r="E392" s="158" t="s">
        <v>1</v>
      </c>
      <c r="F392" s="159" t="s">
        <v>148</v>
      </c>
      <c r="H392" s="160">
        <v>4</v>
      </c>
      <c r="I392" s="161"/>
      <c r="L392" s="157"/>
      <c r="M392" s="162"/>
      <c r="T392" s="163"/>
      <c r="AT392" s="158" t="s">
        <v>147</v>
      </c>
      <c r="AU392" s="158" t="s">
        <v>88</v>
      </c>
      <c r="AV392" s="13" t="s">
        <v>149</v>
      </c>
      <c r="AW392" s="13" t="s">
        <v>33</v>
      </c>
      <c r="AX392" s="13" t="s">
        <v>86</v>
      </c>
      <c r="AY392" s="158" t="s">
        <v>138</v>
      </c>
    </row>
    <row r="393" spans="2:65" s="1" customFormat="1" ht="24.2" customHeight="1">
      <c r="B393" s="30"/>
      <c r="C393" s="170" t="s">
        <v>605</v>
      </c>
      <c r="D393" s="170" t="s">
        <v>241</v>
      </c>
      <c r="E393" s="171" t="s">
        <v>593</v>
      </c>
      <c r="F393" s="172" t="s">
        <v>594</v>
      </c>
      <c r="G393" s="173" t="s">
        <v>278</v>
      </c>
      <c r="H393" s="174">
        <v>2</v>
      </c>
      <c r="I393" s="175"/>
      <c r="J393" s="176">
        <f>ROUND(I393*H393,2)</f>
        <v>0</v>
      </c>
      <c r="K393" s="177"/>
      <c r="L393" s="178"/>
      <c r="M393" s="179" t="s">
        <v>1</v>
      </c>
      <c r="N393" s="180" t="s">
        <v>44</v>
      </c>
      <c r="P393" s="145">
        <f>O393*H393</f>
        <v>0</v>
      </c>
      <c r="Q393" s="145">
        <v>1.48E-3</v>
      </c>
      <c r="R393" s="145">
        <f>Q393*H393</f>
        <v>2.96E-3</v>
      </c>
      <c r="S393" s="145">
        <v>0</v>
      </c>
      <c r="T393" s="146">
        <f>S393*H393</f>
        <v>0</v>
      </c>
      <c r="AR393" s="147" t="s">
        <v>391</v>
      </c>
      <c r="AT393" s="147" t="s">
        <v>241</v>
      </c>
      <c r="AU393" s="147" t="s">
        <v>88</v>
      </c>
      <c r="AY393" s="15" t="s">
        <v>138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5" t="s">
        <v>86</v>
      </c>
      <c r="BK393" s="148">
        <f>ROUND(I393*H393,2)</f>
        <v>0</v>
      </c>
      <c r="BL393" s="15" t="s">
        <v>296</v>
      </c>
      <c r="BM393" s="147" t="s">
        <v>595</v>
      </c>
    </row>
    <row r="394" spans="2:65" s="12" customFormat="1" ht="11.25">
      <c r="B394" s="149"/>
      <c r="D394" s="150" t="s">
        <v>147</v>
      </c>
      <c r="E394" s="151" t="s">
        <v>1</v>
      </c>
      <c r="F394" s="152" t="s">
        <v>88</v>
      </c>
      <c r="H394" s="153">
        <v>2</v>
      </c>
      <c r="I394" s="154"/>
      <c r="L394" s="149"/>
      <c r="M394" s="155"/>
      <c r="T394" s="156"/>
      <c r="AT394" s="151" t="s">
        <v>147</v>
      </c>
      <c r="AU394" s="151" t="s">
        <v>88</v>
      </c>
      <c r="AV394" s="12" t="s">
        <v>88</v>
      </c>
      <c r="AW394" s="12" t="s">
        <v>33</v>
      </c>
      <c r="AX394" s="12" t="s">
        <v>79</v>
      </c>
      <c r="AY394" s="151" t="s">
        <v>138</v>
      </c>
    </row>
    <row r="395" spans="2:65" s="13" customFormat="1" ht="11.25">
      <c r="B395" s="157"/>
      <c r="D395" s="150" t="s">
        <v>147</v>
      </c>
      <c r="E395" s="158" t="s">
        <v>1</v>
      </c>
      <c r="F395" s="159" t="s">
        <v>148</v>
      </c>
      <c r="H395" s="160">
        <v>2</v>
      </c>
      <c r="I395" s="161"/>
      <c r="L395" s="157"/>
      <c r="M395" s="162"/>
      <c r="T395" s="163"/>
      <c r="AT395" s="158" t="s">
        <v>147</v>
      </c>
      <c r="AU395" s="158" t="s">
        <v>88</v>
      </c>
      <c r="AV395" s="13" t="s">
        <v>149</v>
      </c>
      <c r="AW395" s="13" t="s">
        <v>33</v>
      </c>
      <c r="AX395" s="13" t="s">
        <v>86</v>
      </c>
      <c r="AY395" s="158" t="s">
        <v>138</v>
      </c>
    </row>
    <row r="396" spans="2:65" s="1" customFormat="1" ht="24.2" customHeight="1">
      <c r="B396" s="30"/>
      <c r="C396" s="170" t="s">
        <v>609</v>
      </c>
      <c r="D396" s="170" t="s">
        <v>241</v>
      </c>
      <c r="E396" s="171" t="s">
        <v>597</v>
      </c>
      <c r="F396" s="172" t="s">
        <v>598</v>
      </c>
      <c r="G396" s="173" t="s">
        <v>278</v>
      </c>
      <c r="H396" s="174">
        <v>2</v>
      </c>
      <c r="I396" s="175"/>
      <c r="J396" s="176">
        <f>ROUND(I396*H396,2)</f>
        <v>0</v>
      </c>
      <c r="K396" s="177"/>
      <c r="L396" s="178"/>
      <c r="M396" s="179" t="s">
        <v>1</v>
      </c>
      <c r="N396" s="180" t="s">
        <v>44</v>
      </c>
      <c r="P396" s="145">
        <f>O396*H396</f>
        <v>0</v>
      </c>
      <c r="Q396" s="145">
        <v>1.6999999999999999E-3</v>
      </c>
      <c r="R396" s="145">
        <f>Q396*H396</f>
        <v>3.3999999999999998E-3</v>
      </c>
      <c r="S396" s="145">
        <v>0</v>
      </c>
      <c r="T396" s="146">
        <f>S396*H396</f>
        <v>0</v>
      </c>
      <c r="AR396" s="147" t="s">
        <v>391</v>
      </c>
      <c r="AT396" s="147" t="s">
        <v>241</v>
      </c>
      <c r="AU396" s="147" t="s">
        <v>88</v>
      </c>
      <c r="AY396" s="15" t="s">
        <v>138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5" t="s">
        <v>86</v>
      </c>
      <c r="BK396" s="148">
        <f>ROUND(I396*H396,2)</f>
        <v>0</v>
      </c>
      <c r="BL396" s="15" t="s">
        <v>296</v>
      </c>
      <c r="BM396" s="147" t="s">
        <v>599</v>
      </c>
    </row>
    <row r="397" spans="2:65" s="12" customFormat="1" ht="11.25">
      <c r="B397" s="149"/>
      <c r="D397" s="150" t="s">
        <v>147</v>
      </c>
      <c r="E397" s="151" t="s">
        <v>1</v>
      </c>
      <c r="F397" s="152" t="s">
        <v>88</v>
      </c>
      <c r="H397" s="153">
        <v>2</v>
      </c>
      <c r="I397" s="154"/>
      <c r="L397" s="149"/>
      <c r="M397" s="155"/>
      <c r="T397" s="156"/>
      <c r="AT397" s="151" t="s">
        <v>147</v>
      </c>
      <c r="AU397" s="151" t="s">
        <v>88</v>
      </c>
      <c r="AV397" s="12" t="s">
        <v>88</v>
      </c>
      <c r="AW397" s="12" t="s">
        <v>33</v>
      </c>
      <c r="AX397" s="12" t="s">
        <v>79</v>
      </c>
      <c r="AY397" s="151" t="s">
        <v>138</v>
      </c>
    </row>
    <row r="398" spans="2:65" s="13" customFormat="1" ht="11.25">
      <c r="B398" s="157"/>
      <c r="D398" s="150" t="s">
        <v>147</v>
      </c>
      <c r="E398" s="158" t="s">
        <v>1</v>
      </c>
      <c r="F398" s="159" t="s">
        <v>148</v>
      </c>
      <c r="H398" s="160">
        <v>2</v>
      </c>
      <c r="I398" s="161"/>
      <c r="L398" s="157"/>
      <c r="M398" s="162"/>
      <c r="T398" s="163"/>
      <c r="AT398" s="158" t="s">
        <v>147</v>
      </c>
      <c r="AU398" s="158" t="s">
        <v>88</v>
      </c>
      <c r="AV398" s="13" t="s">
        <v>149</v>
      </c>
      <c r="AW398" s="13" t="s">
        <v>33</v>
      </c>
      <c r="AX398" s="13" t="s">
        <v>86</v>
      </c>
      <c r="AY398" s="158" t="s">
        <v>138</v>
      </c>
    </row>
    <row r="399" spans="2:65" s="1" customFormat="1" ht="16.5" customHeight="1">
      <c r="B399" s="30"/>
      <c r="C399" s="135" t="s">
        <v>615</v>
      </c>
      <c r="D399" s="135" t="s">
        <v>141</v>
      </c>
      <c r="E399" s="136" t="s">
        <v>601</v>
      </c>
      <c r="F399" s="137" t="s">
        <v>602</v>
      </c>
      <c r="G399" s="138" t="s">
        <v>278</v>
      </c>
      <c r="H399" s="139">
        <v>7</v>
      </c>
      <c r="I399" s="140"/>
      <c r="J399" s="141">
        <f>ROUND(I399*H399,2)</f>
        <v>0</v>
      </c>
      <c r="K399" s="142"/>
      <c r="L399" s="30"/>
      <c r="M399" s="143" t="s">
        <v>1</v>
      </c>
      <c r="N399" s="144" t="s">
        <v>44</v>
      </c>
      <c r="P399" s="145">
        <f>O399*H399</f>
        <v>0</v>
      </c>
      <c r="Q399" s="145">
        <v>3.0000000000000001E-5</v>
      </c>
      <c r="R399" s="145">
        <f>Q399*H399</f>
        <v>2.1000000000000001E-4</v>
      </c>
      <c r="S399" s="145">
        <v>0</v>
      </c>
      <c r="T399" s="146">
        <f>S399*H399</f>
        <v>0</v>
      </c>
      <c r="AR399" s="147" t="s">
        <v>296</v>
      </c>
      <c r="AT399" s="147" t="s">
        <v>141</v>
      </c>
      <c r="AU399" s="147" t="s">
        <v>88</v>
      </c>
      <c r="AY399" s="15" t="s">
        <v>138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5" t="s">
        <v>86</v>
      </c>
      <c r="BK399" s="148">
        <f>ROUND(I399*H399,2)</f>
        <v>0</v>
      </c>
      <c r="BL399" s="15" t="s">
        <v>296</v>
      </c>
      <c r="BM399" s="147" t="s">
        <v>603</v>
      </c>
    </row>
    <row r="400" spans="2:65" s="12" customFormat="1" ht="11.25">
      <c r="B400" s="149"/>
      <c r="D400" s="150" t="s">
        <v>147</v>
      </c>
      <c r="E400" s="151" t="s">
        <v>1</v>
      </c>
      <c r="F400" s="152" t="s">
        <v>1039</v>
      </c>
      <c r="H400" s="153">
        <v>7</v>
      </c>
      <c r="I400" s="154"/>
      <c r="L400" s="149"/>
      <c r="M400" s="155"/>
      <c r="T400" s="156"/>
      <c r="AT400" s="151" t="s">
        <v>147</v>
      </c>
      <c r="AU400" s="151" t="s">
        <v>88</v>
      </c>
      <c r="AV400" s="12" t="s">
        <v>88</v>
      </c>
      <c r="AW400" s="12" t="s">
        <v>33</v>
      </c>
      <c r="AX400" s="12" t="s">
        <v>79</v>
      </c>
      <c r="AY400" s="151" t="s">
        <v>138</v>
      </c>
    </row>
    <row r="401" spans="2:65" s="13" customFormat="1" ht="11.25">
      <c r="B401" s="157"/>
      <c r="D401" s="150" t="s">
        <v>147</v>
      </c>
      <c r="E401" s="158" t="s">
        <v>1</v>
      </c>
      <c r="F401" s="159" t="s">
        <v>148</v>
      </c>
      <c r="H401" s="160">
        <v>7</v>
      </c>
      <c r="I401" s="161"/>
      <c r="L401" s="157"/>
      <c r="M401" s="162"/>
      <c r="T401" s="163"/>
      <c r="AT401" s="158" t="s">
        <v>147</v>
      </c>
      <c r="AU401" s="158" t="s">
        <v>88</v>
      </c>
      <c r="AV401" s="13" t="s">
        <v>149</v>
      </c>
      <c r="AW401" s="13" t="s">
        <v>33</v>
      </c>
      <c r="AX401" s="13" t="s">
        <v>86</v>
      </c>
      <c r="AY401" s="158" t="s">
        <v>138</v>
      </c>
    </row>
    <row r="402" spans="2:65" s="1" customFormat="1" ht="16.5" customHeight="1">
      <c r="B402" s="30"/>
      <c r="C402" s="170" t="s">
        <v>620</v>
      </c>
      <c r="D402" s="170" t="s">
        <v>241</v>
      </c>
      <c r="E402" s="171" t="s">
        <v>606</v>
      </c>
      <c r="F402" s="172" t="s">
        <v>607</v>
      </c>
      <c r="G402" s="173" t="s">
        <v>278</v>
      </c>
      <c r="H402" s="174">
        <v>7</v>
      </c>
      <c r="I402" s="175"/>
      <c r="J402" s="176">
        <f>ROUND(I402*H402,2)</f>
        <v>0</v>
      </c>
      <c r="K402" s="177"/>
      <c r="L402" s="178"/>
      <c r="M402" s="179" t="s">
        <v>1</v>
      </c>
      <c r="N402" s="180" t="s">
        <v>44</v>
      </c>
      <c r="P402" s="145">
        <f>O402*H402</f>
        <v>0</v>
      </c>
      <c r="Q402" s="145">
        <v>2.5999999999999998E-4</v>
      </c>
      <c r="R402" s="145">
        <f>Q402*H402</f>
        <v>1.8199999999999998E-3</v>
      </c>
      <c r="S402" s="145">
        <v>0</v>
      </c>
      <c r="T402" s="146">
        <f>S402*H402</f>
        <v>0</v>
      </c>
      <c r="AR402" s="147" t="s">
        <v>391</v>
      </c>
      <c r="AT402" s="147" t="s">
        <v>241</v>
      </c>
      <c r="AU402" s="147" t="s">
        <v>88</v>
      </c>
      <c r="AY402" s="15" t="s">
        <v>138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5" t="s">
        <v>86</v>
      </c>
      <c r="BK402" s="148">
        <f>ROUND(I402*H402,2)</f>
        <v>0</v>
      </c>
      <c r="BL402" s="15" t="s">
        <v>296</v>
      </c>
      <c r="BM402" s="147" t="s">
        <v>608</v>
      </c>
    </row>
    <row r="403" spans="2:65" s="12" customFormat="1" ht="11.25">
      <c r="B403" s="149"/>
      <c r="D403" s="150" t="s">
        <v>147</v>
      </c>
      <c r="E403" s="151" t="s">
        <v>1</v>
      </c>
      <c r="F403" s="152" t="s">
        <v>1039</v>
      </c>
      <c r="H403" s="153">
        <v>7</v>
      </c>
      <c r="I403" s="154"/>
      <c r="L403" s="149"/>
      <c r="M403" s="155"/>
      <c r="T403" s="156"/>
      <c r="AT403" s="151" t="s">
        <v>147</v>
      </c>
      <c r="AU403" s="151" t="s">
        <v>88</v>
      </c>
      <c r="AV403" s="12" t="s">
        <v>88</v>
      </c>
      <c r="AW403" s="12" t="s">
        <v>33</v>
      </c>
      <c r="AX403" s="12" t="s">
        <v>79</v>
      </c>
      <c r="AY403" s="151" t="s">
        <v>138</v>
      </c>
    </row>
    <row r="404" spans="2:65" s="13" customFormat="1" ht="11.25">
      <c r="B404" s="157"/>
      <c r="D404" s="150" t="s">
        <v>147</v>
      </c>
      <c r="E404" s="158" t="s">
        <v>1</v>
      </c>
      <c r="F404" s="159" t="s">
        <v>148</v>
      </c>
      <c r="H404" s="160">
        <v>7</v>
      </c>
      <c r="I404" s="161"/>
      <c r="L404" s="157"/>
      <c r="M404" s="162"/>
      <c r="T404" s="163"/>
      <c r="AT404" s="158" t="s">
        <v>147</v>
      </c>
      <c r="AU404" s="158" t="s">
        <v>88</v>
      </c>
      <c r="AV404" s="13" t="s">
        <v>149</v>
      </c>
      <c r="AW404" s="13" t="s">
        <v>33</v>
      </c>
      <c r="AX404" s="13" t="s">
        <v>86</v>
      </c>
      <c r="AY404" s="158" t="s">
        <v>138</v>
      </c>
    </row>
    <row r="405" spans="2:65" s="1" customFormat="1" ht="24.2" customHeight="1">
      <c r="B405" s="30"/>
      <c r="C405" s="135" t="s">
        <v>626</v>
      </c>
      <c r="D405" s="135" t="s">
        <v>141</v>
      </c>
      <c r="E405" s="136" t="s">
        <v>610</v>
      </c>
      <c r="F405" s="137" t="s">
        <v>611</v>
      </c>
      <c r="G405" s="138" t="s">
        <v>475</v>
      </c>
      <c r="H405" s="181"/>
      <c r="I405" s="140"/>
      <c r="J405" s="141">
        <f>ROUND(I405*H405,2)</f>
        <v>0</v>
      </c>
      <c r="K405" s="142"/>
      <c r="L405" s="30"/>
      <c r="M405" s="143" t="s">
        <v>1</v>
      </c>
      <c r="N405" s="144" t="s">
        <v>44</v>
      </c>
      <c r="P405" s="145">
        <f>O405*H405</f>
        <v>0</v>
      </c>
      <c r="Q405" s="145">
        <v>0</v>
      </c>
      <c r="R405" s="145">
        <f>Q405*H405</f>
        <v>0</v>
      </c>
      <c r="S405" s="145">
        <v>0</v>
      </c>
      <c r="T405" s="146">
        <f>S405*H405</f>
        <v>0</v>
      </c>
      <c r="AR405" s="147" t="s">
        <v>296</v>
      </c>
      <c r="AT405" s="147" t="s">
        <v>141</v>
      </c>
      <c r="AU405" s="147" t="s">
        <v>88</v>
      </c>
      <c r="AY405" s="15" t="s">
        <v>138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5" t="s">
        <v>86</v>
      </c>
      <c r="BK405" s="148">
        <f>ROUND(I405*H405,2)</f>
        <v>0</v>
      </c>
      <c r="BL405" s="15" t="s">
        <v>296</v>
      </c>
      <c r="BM405" s="147" t="s">
        <v>612</v>
      </c>
    </row>
    <row r="406" spans="2:65" s="11" customFormat="1" ht="22.9" customHeight="1">
      <c r="B406" s="123"/>
      <c r="D406" s="124" t="s">
        <v>78</v>
      </c>
      <c r="E406" s="133" t="s">
        <v>613</v>
      </c>
      <c r="F406" s="133" t="s">
        <v>614</v>
      </c>
      <c r="I406" s="126"/>
      <c r="J406" s="134">
        <f>BK406</f>
        <v>0</v>
      </c>
      <c r="L406" s="123"/>
      <c r="M406" s="128"/>
      <c r="P406" s="129">
        <f>SUM(P407:P453)</f>
        <v>0</v>
      </c>
      <c r="R406" s="129">
        <f>SUM(R407:R453)</f>
        <v>0.25394</v>
      </c>
      <c r="T406" s="130">
        <f>SUM(T407:T453)</f>
        <v>0.20342000000000002</v>
      </c>
      <c r="AR406" s="124" t="s">
        <v>88</v>
      </c>
      <c r="AT406" s="131" t="s">
        <v>78</v>
      </c>
      <c r="AU406" s="131" t="s">
        <v>86</v>
      </c>
      <c r="AY406" s="124" t="s">
        <v>138</v>
      </c>
      <c r="BK406" s="132">
        <f>SUM(BK407:BK453)</f>
        <v>0</v>
      </c>
    </row>
    <row r="407" spans="2:65" s="1" customFormat="1" ht="24.2" customHeight="1">
      <c r="B407" s="30"/>
      <c r="C407" s="135" t="s">
        <v>631</v>
      </c>
      <c r="D407" s="135" t="s">
        <v>141</v>
      </c>
      <c r="E407" s="136" t="s">
        <v>627</v>
      </c>
      <c r="F407" s="137" t="s">
        <v>628</v>
      </c>
      <c r="G407" s="138" t="s">
        <v>381</v>
      </c>
      <c r="H407" s="139">
        <v>200</v>
      </c>
      <c r="I407" s="140"/>
      <c r="J407" s="141">
        <f>ROUND(I407*H407,2)</f>
        <v>0</v>
      </c>
      <c r="K407" s="142"/>
      <c r="L407" s="30"/>
      <c r="M407" s="143" t="s">
        <v>1</v>
      </c>
      <c r="N407" s="144" t="s">
        <v>44</v>
      </c>
      <c r="P407" s="145">
        <f>O407*H407</f>
        <v>0</v>
      </c>
      <c r="Q407" s="145">
        <v>0</v>
      </c>
      <c r="R407" s="145">
        <f>Q407*H407</f>
        <v>0</v>
      </c>
      <c r="S407" s="145">
        <v>0</v>
      </c>
      <c r="T407" s="146">
        <f>S407*H407</f>
        <v>0</v>
      </c>
      <c r="AR407" s="147" t="s">
        <v>296</v>
      </c>
      <c r="AT407" s="147" t="s">
        <v>141</v>
      </c>
      <c r="AU407" s="147" t="s">
        <v>88</v>
      </c>
      <c r="AY407" s="15" t="s">
        <v>138</v>
      </c>
      <c r="BE407" s="148">
        <f>IF(N407="základní",J407,0)</f>
        <v>0</v>
      </c>
      <c r="BF407" s="148">
        <f>IF(N407="snížená",J407,0)</f>
        <v>0</v>
      </c>
      <c r="BG407" s="148">
        <f>IF(N407="zákl. přenesená",J407,0)</f>
        <v>0</v>
      </c>
      <c r="BH407" s="148">
        <f>IF(N407="sníž. přenesená",J407,0)</f>
        <v>0</v>
      </c>
      <c r="BI407" s="148">
        <f>IF(N407="nulová",J407,0)</f>
        <v>0</v>
      </c>
      <c r="BJ407" s="15" t="s">
        <v>86</v>
      </c>
      <c r="BK407" s="148">
        <f>ROUND(I407*H407,2)</f>
        <v>0</v>
      </c>
      <c r="BL407" s="15" t="s">
        <v>296</v>
      </c>
      <c r="BM407" s="147" t="s">
        <v>629</v>
      </c>
    </row>
    <row r="408" spans="2:65" s="12" customFormat="1" ht="11.25">
      <c r="B408" s="149"/>
      <c r="D408" s="150" t="s">
        <v>147</v>
      </c>
      <c r="E408" s="151" t="s">
        <v>1</v>
      </c>
      <c r="F408" s="152" t="s">
        <v>1040</v>
      </c>
      <c r="H408" s="153">
        <v>200</v>
      </c>
      <c r="I408" s="154"/>
      <c r="L408" s="149"/>
      <c r="M408" s="155"/>
      <c r="T408" s="156"/>
      <c r="AT408" s="151" t="s">
        <v>147</v>
      </c>
      <c r="AU408" s="151" t="s">
        <v>88</v>
      </c>
      <c r="AV408" s="12" t="s">
        <v>88</v>
      </c>
      <c r="AW408" s="12" t="s">
        <v>33</v>
      </c>
      <c r="AX408" s="12" t="s">
        <v>79</v>
      </c>
      <c r="AY408" s="151" t="s">
        <v>138</v>
      </c>
    </row>
    <row r="409" spans="2:65" s="13" customFormat="1" ht="11.25">
      <c r="B409" s="157"/>
      <c r="D409" s="150" t="s">
        <v>147</v>
      </c>
      <c r="E409" s="158" t="s">
        <v>1</v>
      </c>
      <c r="F409" s="159" t="s">
        <v>148</v>
      </c>
      <c r="H409" s="160">
        <v>200</v>
      </c>
      <c r="I409" s="161"/>
      <c r="L409" s="157"/>
      <c r="M409" s="162"/>
      <c r="T409" s="163"/>
      <c r="AT409" s="158" t="s">
        <v>147</v>
      </c>
      <c r="AU409" s="158" t="s">
        <v>88</v>
      </c>
      <c r="AV409" s="13" t="s">
        <v>149</v>
      </c>
      <c r="AW409" s="13" t="s">
        <v>33</v>
      </c>
      <c r="AX409" s="13" t="s">
        <v>86</v>
      </c>
      <c r="AY409" s="158" t="s">
        <v>138</v>
      </c>
    </row>
    <row r="410" spans="2:65" s="1" customFormat="1" ht="16.5" customHeight="1">
      <c r="B410" s="30"/>
      <c r="C410" s="170" t="s">
        <v>636</v>
      </c>
      <c r="D410" s="170" t="s">
        <v>241</v>
      </c>
      <c r="E410" s="171" t="s">
        <v>632</v>
      </c>
      <c r="F410" s="172" t="s">
        <v>633</v>
      </c>
      <c r="G410" s="173" t="s">
        <v>244</v>
      </c>
      <c r="H410" s="174">
        <v>124</v>
      </c>
      <c r="I410" s="175"/>
      <c r="J410" s="176">
        <f>ROUND(I410*H410,2)</f>
        <v>0</v>
      </c>
      <c r="K410" s="177"/>
      <c r="L410" s="178"/>
      <c r="M410" s="179" t="s">
        <v>1</v>
      </c>
      <c r="N410" s="180" t="s">
        <v>44</v>
      </c>
      <c r="P410" s="145">
        <f>O410*H410</f>
        <v>0</v>
      </c>
      <c r="Q410" s="145">
        <v>1E-3</v>
      </c>
      <c r="R410" s="145">
        <f>Q410*H410</f>
        <v>0.124</v>
      </c>
      <c r="S410" s="145">
        <v>0</v>
      </c>
      <c r="T410" s="146">
        <f>S410*H410</f>
        <v>0</v>
      </c>
      <c r="AR410" s="147" t="s">
        <v>391</v>
      </c>
      <c r="AT410" s="147" t="s">
        <v>241</v>
      </c>
      <c r="AU410" s="147" t="s">
        <v>88</v>
      </c>
      <c r="AY410" s="15" t="s">
        <v>138</v>
      </c>
      <c r="BE410" s="148">
        <f>IF(N410="základní",J410,0)</f>
        <v>0</v>
      </c>
      <c r="BF410" s="148">
        <f>IF(N410="snížená",J410,0)</f>
        <v>0</v>
      </c>
      <c r="BG410" s="148">
        <f>IF(N410="zákl. přenesená",J410,0)</f>
        <v>0</v>
      </c>
      <c r="BH410" s="148">
        <f>IF(N410="sníž. přenesená",J410,0)</f>
        <v>0</v>
      </c>
      <c r="BI410" s="148">
        <f>IF(N410="nulová",J410,0)</f>
        <v>0</v>
      </c>
      <c r="BJ410" s="15" t="s">
        <v>86</v>
      </c>
      <c r="BK410" s="148">
        <f>ROUND(I410*H410,2)</f>
        <v>0</v>
      </c>
      <c r="BL410" s="15" t="s">
        <v>296</v>
      </c>
      <c r="BM410" s="147" t="s">
        <v>634</v>
      </c>
    </row>
    <row r="411" spans="2:65" s="12" customFormat="1" ht="11.25">
      <c r="B411" s="149"/>
      <c r="D411" s="150" t="s">
        <v>147</v>
      </c>
      <c r="E411" s="151" t="s">
        <v>1</v>
      </c>
      <c r="F411" s="152" t="s">
        <v>1041</v>
      </c>
      <c r="H411" s="153">
        <v>124</v>
      </c>
      <c r="I411" s="154"/>
      <c r="L411" s="149"/>
      <c r="M411" s="155"/>
      <c r="T411" s="156"/>
      <c r="AT411" s="151" t="s">
        <v>147</v>
      </c>
      <c r="AU411" s="151" t="s">
        <v>88</v>
      </c>
      <c r="AV411" s="12" t="s">
        <v>88</v>
      </c>
      <c r="AW411" s="12" t="s">
        <v>33</v>
      </c>
      <c r="AX411" s="12" t="s">
        <v>79</v>
      </c>
      <c r="AY411" s="151" t="s">
        <v>138</v>
      </c>
    </row>
    <row r="412" spans="2:65" s="13" customFormat="1" ht="11.25">
      <c r="B412" s="157"/>
      <c r="D412" s="150" t="s">
        <v>147</v>
      </c>
      <c r="E412" s="158" t="s">
        <v>1</v>
      </c>
      <c r="F412" s="159" t="s">
        <v>148</v>
      </c>
      <c r="H412" s="160">
        <v>124</v>
      </c>
      <c r="I412" s="161"/>
      <c r="L412" s="157"/>
      <c r="M412" s="162"/>
      <c r="T412" s="163"/>
      <c r="AT412" s="158" t="s">
        <v>147</v>
      </c>
      <c r="AU412" s="158" t="s">
        <v>88</v>
      </c>
      <c r="AV412" s="13" t="s">
        <v>149</v>
      </c>
      <c r="AW412" s="13" t="s">
        <v>33</v>
      </c>
      <c r="AX412" s="13" t="s">
        <v>86</v>
      </c>
      <c r="AY412" s="158" t="s">
        <v>138</v>
      </c>
    </row>
    <row r="413" spans="2:65" s="1" customFormat="1" ht="16.5" customHeight="1">
      <c r="B413" s="30"/>
      <c r="C413" s="170" t="s">
        <v>641</v>
      </c>
      <c r="D413" s="170" t="s">
        <v>241</v>
      </c>
      <c r="E413" s="171" t="s">
        <v>637</v>
      </c>
      <c r="F413" s="172" t="s">
        <v>638</v>
      </c>
      <c r="G413" s="173" t="s">
        <v>278</v>
      </c>
      <c r="H413" s="174">
        <v>90</v>
      </c>
      <c r="I413" s="175"/>
      <c r="J413" s="176">
        <f>ROUND(I413*H413,2)</f>
        <v>0</v>
      </c>
      <c r="K413" s="177"/>
      <c r="L413" s="178"/>
      <c r="M413" s="179" t="s">
        <v>1</v>
      </c>
      <c r="N413" s="180" t="s">
        <v>44</v>
      </c>
      <c r="P413" s="145">
        <f>O413*H413</f>
        <v>0</v>
      </c>
      <c r="Q413" s="145">
        <v>1E-3</v>
      </c>
      <c r="R413" s="145">
        <f>Q413*H413</f>
        <v>0.09</v>
      </c>
      <c r="S413" s="145">
        <v>0</v>
      </c>
      <c r="T413" s="146">
        <f>S413*H413</f>
        <v>0</v>
      </c>
      <c r="AR413" s="147" t="s">
        <v>391</v>
      </c>
      <c r="AT413" s="147" t="s">
        <v>241</v>
      </c>
      <c r="AU413" s="147" t="s">
        <v>88</v>
      </c>
      <c r="AY413" s="15" t="s">
        <v>138</v>
      </c>
      <c r="BE413" s="148">
        <f>IF(N413="základní",J413,0)</f>
        <v>0</v>
      </c>
      <c r="BF413" s="148">
        <f>IF(N413="snížená",J413,0)</f>
        <v>0</v>
      </c>
      <c r="BG413" s="148">
        <f>IF(N413="zákl. přenesená",J413,0)</f>
        <v>0</v>
      </c>
      <c r="BH413" s="148">
        <f>IF(N413="sníž. přenesená",J413,0)</f>
        <v>0</v>
      </c>
      <c r="BI413" s="148">
        <f>IF(N413="nulová",J413,0)</f>
        <v>0</v>
      </c>
      <c r="BJ413" s="15" t="s">
        <v>86</v>
      </c>
      <c r="BK413" s="148">
        <f>ROUND(I413*H413,2)</f>
        <v>0</v>
      </c>
      <c r="BL413" s="15" t="s">
        <v>296</v>
      </c>
      <c r="BM413" s="147" t="s">
        <v>639</v>
      </c>
    </row>
    <row r="414" spans="2:65" s="12" customFormat="1" ht="11.25">
      <c r="B414" s="149"/>
      <c r="D414" s="150" t="s">
        <v>147</v>
      </c>
      <c r="E414" s="151" t="s">
        <v>1</v>
      </c>
      <c r="F414" s="152" t="s">
        <v>675</v>
      </c>
      <c r="H414" s="153">
        <v>90</v>
      </c>
      <c r="I414" s="154"/>
      <c r="L414" s="149"/>
      <c r="M414" s="155"/>
      <c r="T414" s="156"/>
      <c r="AT414" s="151" t="s">
        <v>147</v>
      </c>
      <c r="AU414" s="151" t="s">
        <v>88</v>
      </c>
      <c r="AV414" s="12" t="s">
        <v>88</v>
      </c>
      <c r="AW414" s="12" t="s">
        <v>33</v>
      </c>
      <c r="AX414" s="12" t="s">
        <v>79</v>
      </c>
      <c r="AY414" s="151" t="s">
        <v>138</v>
      </c>
    </row>
    <row r="415" spans="2:65" s="13" customFormat="1" ht="11.25">
      <c r="B415" s="157"/>
      <c r="D415" s="150" t="s">
        <v>147</v>
      </c>
      <c r="E415" s="158" t="s">
        <v>1</v>
      </c>
      <c r="F415" s="159" t="s">
        <v>148</v>
      </c>
      <c r="H415" s="160">
        <v>90</v>
      </c>
      <c r="I415" s="161"/>
      <c r="L415" s="157"/>
      <c r="M415" s="162"/>
      <c r="T415" s="163"/>
      <c r="AT415" s="158" t="s">
        <v>147</v>
      </c>
      <c r="AU415" s="158" t="s">
        <v>88</v>
      </c>
      <c r="AV415" s="13" t="s">
        <v>149</v>
      </c>
      <c r="AW415" s="13" t="s">
        <v>33</v>
      </c>
      <c r="AX415" s="13" t="s">
        <v>86</v>
      </c>
      <c r="AY415" s="158" t="s">
        <v>138</v>
      </c>
    </row>
    <row r="416" spans="2:65" s="1" customFormat="1" ht="16.5" customHeight="1">
      <c r="B416" s="30"/>
      <c r="C416" s="170" t="s">
        <v>646</v>
      </c>
      <c r="D416" s="170" t="s">
        <v>241</v>
      </c>
      <c r="E416" s="171" t="s">
        <v>642</v>
      </c>
      <c r="F416" s="172" t="s">
        <v>643</v>
      </c>
      <c r="G416" s="173" t="s">
        <v>278</v>
      </c>
      <c r="H416" s="174">
        <v>16</v>
      </c>
      <c r="I416" s="175"/>
      <c r="J416" s="176">
        <f>ROUND(I416*H416,2)</f>
        <v>0</v>
      </c>
      <c r="K416" s="177"/>
      <c r="L416" s="178"/>
      <c r="M416" s="179" t="s">
        <v>1</v>
      </c>
      <c r="N416" s="180" t="s">
        <v>44</v>
      </c>
      <c r="P416" s="145">
        <f>O416*H416</f>
        <v>0</v>
      </c>
      <c r="Q416" s="145">
        <v>1.3999999999999999E-4</v>
      </c>
      <c r="R416" s="145">
        <f>Q416*H416</f>
        <v>2.2399999999999998E-3</v>
      </c>
      <c r="S416" s="145">
        <v>0</v>
      </c>
      <c r="T416" s="146">
        <f>S416*H416</f>
        <v>0</v>
      </c>
      <c r="AR416" s="147" t="s">
        <v>391</v>
      </c>
      <c r="AT416" s="147" t="s">
        <v>241</v>
      </c>
      <c r="AU416" s="147" t="s">
        <v>88</v>
      </c>
      <c r="AY416" s="15" t="s">
        <v>138</v>
      </c>
      <c r="BE416" s="148">
        <f>IF(N416="základní",J416,0)</f>
        <v>0</v>
      </c>
      <c r="BF416" s="148">
        <f>IF(N416="snížená",J416,0)</f>
        <v>0</v>
      </c>
      <c r="BG416" s="148">
        <f>IF(N416="zákl. přenesená",J416,0)</f>
        <v>0</v>
      </c>
      <c r="BH416" s="148">
        <f>IF(N416="sníž. přenesená",J416,0)</f>
        <v>0</v>
      </c>
      <c r="BI416" s="148">
        <f>IF(N416="nulová",J416,0)</f>
        <v>0</v>
      </c>
      <c r="BJ416" s="15" t="s">
        <v>86</v>
      </c>
      <c r="BK416" s="148">
        <f>ROUND(I416*H416,2)</f>
        <v>0</v>
      </c>
      <c r="BL416" s="15" t="s">
        <v>296</v>
      </c>
      <c r="BM416" s="147" t="s">
        <v>644</v>
      </c>
    </row>
    <row r="417" spans="2:65" s="1" customFormat="1" ht="19.5">
      <c r="B417" s="30"/>
      <c r="D417" s="150" t="s">
        <v>153</v>
      </c>
      <c r="F417" s="164" t="s">
        <v>645</v>
      </c>
      <c r="I417" s="165"/>
      <c r="L417" s="30"/>
      <c r="M417" s="166"/>
      <c r="T417" s="54"/>
      <c r="AT417" s="15" t="s">
        <v>153</v>
      </c>
      <c r="AU417" s="15" t="s">
        <v>88</v>
      </c>
    </row>
    <row r="418" spans="2:65" s="12" customFormat="1" ht="11.25">
      <c r="B418" s="149"/>
      <c r="D418" s="150" t="s">
        <v>147</v>
      </c>
      <c r="E418" s="151" t="s">
        <v>1</v>
      </c>
      <c r="F418" s="152" t="s">
        <v>296</v>
      </c>
      <c r="H418" s="153">
        <v>16</v>
      </c>
      <c r="I418" s="154"/>
      <c r="L418" s="149"/>
      <c r="M418" s="155"/>
      <c r="T418" s="156"/>
      <c r="AT418" s="151" t="s">
        <v>147</v>
      </c>
      <c r="AU418" s="151" t="s">
        <v>88</v>
      </c>
      <c r="AV418" s="12" t="s">
        <v>88</v>
      </c>
      <c r="AW418" s="12" t="s">
        <v>33</v>
      </c>
      <c r="AX418" s="12" t="s">
        <v>79</v>
      </c>
      <c r="AY418" s="151" t="s">
        <v>138</v>
      </c>
    </row>
    <row r="419" spans="2:65" s="13" customFormat="1" ht="11.25">
      <c r="B419" s="157"/>
      <c r="D419" s="150" t="s">
        <v>147</v>
      </c>
      <c r="E419" s="158" t="s">
        <v>1</v>
      </c>
      <c r="F419" s="159" t="s">
        <v>148</v>
      </c>
      <c r="H419" s="160">
        <v>16</v>
      </c>
      <c r="I419" s="161"/>
      <c r="L419" s="157"/>
      <c r="M419" s="162"/>
      <c r="T419" s="163"/>
      <c r="AT419" s="158" t="s">
        <v>147</v>
      </c>
      <c r="AU419" s="158" t="s">
        <v>88</v>
      </c>
      <c r="AV419" s="13" t="s">
        <v>149</v>
      </c>
      <c r="AW419" s="13" t="s">
        <v>33</v>
      </c>
      <c r="AX419" s="13" t="s">
        <v>86</v>
      </c>
      <c r="AY419" s="158" t="s">
        <v>138</v>
      </c>
    </row>
    <row r="420" spans="2:65" s="1" customFormat="1" ht="16.5" customHeight="1">
      <c r="B420" s="30"/>
      <c r="C420" s="135" t="s">
        <v>651</v>
      </c>
      <c r="D420" s="135" t="s">
        <v>141</v>
      </c>
      <c r="E420" s="136" t="s">
        <v>647</v>
      </c>
      <c r="F420" s="137" t="s">
        <v>648</v>
      </c>
      <c r="G420" s="138" t="s">
        <v>278</v>
      </c>
      <c r="H420" s="139">
        <v>190</v>
      </c>
      <c r="I420" s="140"/>
      <c r="J420" s="141">
        <f>ROUND(I420*H420,2)</f>
        <v>0</v>
      </c>
      <c r="K420" s="142"/>
      <c r="L420" s="30"/>
      <c r="M420" s="143" t="s">
        <v>1</v>
      </c>
      <c r="N420" s="144" t="s">
        <v>44</v>
      </c>
      <c r="P420" s="145">
        <f>O420*H420</f>
        <v>0</v>
      </c>
      <c r="Q420" s="145">
        <v>0</v>
      </c>
      <c r="R420" s="145">
        <f>Q420*H420</f>
        <v>0</v>
      </c>
      <c r="S420" s="145">
        <v>0</v>
      </c>
      <c r="T420" s="146">
        <f>S420*H420</f>
        <v>0</v>
      </c>
      <c r="AR420" s="147" t="s">
        <v>296</v>
      </c>
      <c r="AT420" s="147" t="s">
        <v>141</v>
      </c>
      <c r="AU420" s="147" t="s">
        <v>88</v>
      </c>
      <c r="AY420" s="15" t="s">
        <v>138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5" t="s">
        <v>86</v>
      </c>
      <c r="BK420" s="148">
        <f>ROUND(I420*H420,2)</f>
        <v>0</v>
      </c>
      <c r="BL420" s="15" t="s">
        <v>296</v>
      </c>
      <c r="BM420" s="147" t="s">
        <v>649</v>
      </c>
    </row>
    <row r="421" spans="2:65" s="12" customFormat="1" ht="11.25">
      <c r="B421" s="149"/>
      <c r="D421" s="150" t="s">
        <v>147</v>
      </c>
      <c r="E421" s="151" t="s">
        <v>1</v>
      </c>
      <c r="F421" s="152" t="s">
        <v>240</v>
      </c>
      <c r="H421" s="153">
        <v>190</v>
      </c>
      <c r="I421" s="154"/>
      <c r="L421" s="149"/>
      <c r="M421" s="155"/>
      <c r="T421" s="156"/>
      <c r="AT421" s="151" t="s">
        <v>147</v>
      </c>
      <c r="AU421" s="151" t="s">
        <v>88</v>
      </c>
      <c r="AV421" s="12" t="s">
        <v>88</v>
      </c>
      <c r="AW421" s="12" t="s">
        <v>33</v>
      </c>
      <c r="AX421" s="12" t="s">
        <v>79</v>
      </c>
      <c r="AY421" s="151" t="s">
        <v>138</v>
      </c>
    </row>
    <row r="422" spans="2:65" s="13" customFormat="1" ht="11.25">
      <c r="B422" s="157"/>
      <c r="D422" s="150" t="s">
        <v>147</v>
      </c>
      <c r="E422" s="158" t="s">
        <v>1</v>
      </c>
      <c r="F422" s="159" t="s">
        <v>148</v>
      </c>
      <c r="H422" s="160">
        <v>190</v>
      </c>
      <c r="I422" s="161"/>
      <c r="L422" s="157"/>
      <c r="M422" s="162"/>
      <c r="T422" s="163"/>
      <c r="AT422" s="158" t="s">
        <v>147</v>
      </c>
      <c r="AU422" s="158" t="s">
        <v>88</v>
      </c>
      <c r="AV422" s="13" t="s">
        <v>149</v>
      </c>
      <c r="AW422" s="13" t="s">
        <v>33</v>
      </c>
      <c r="AX422" s="13" t="s">
        <v>86</v>
      </c>
      <c r="AY422" s="158" t="s">
        <v>138</v>
      </c>
    </row>
    <row r="423" spans="2:65" s="1" customFormat="1" ht="16.5" customHeight="1">
      <c r="B423" s="30"/>
      <c r="C423" s="170" t="s">
        <v>655</v>
      </c>
      <c r="D423" s="170" t="s">
        <v>241</v>
      </c>
      <c r="E423" s="171" t="s">
        <v>652</v>
      </c>
      <c r="F423" s="172" t="s">
        <v>653</v>
      </c>
      <c r="G423" s="173" t="s">
        <v>278</v>
      </c>
      <c r="H423" s="174">
        <v>190</v>
      </c>
      <c r="I423" s="175"/>
      <c r="J423" s="176">
        <f>ROUND(I423*H423,2)</f>
        <v>0</v>
      </c>
      <c r="K423" s="177"/>
      <c r="L423" s="178"/>
      <c r="M423" s="179" t="s">
        <v>1</v>
      </c>
      <c r="N423" s="180" t="s">
        <v>44</v>
      </c>
      <c r="P423" s="145">
        <f>O423*H423</f>
        <v>0</v>
      </c>
      <c r="Q423" s="145">
        <v>1.2999999999999999E-4</v>
      </c>
      <c r="R423" s="145">
        <f>Q423*H423</f>
        <v>2.4699999999999996E-2</v>
      </c>
      <c r="S423" s="145">
        <v>0</v>
      </c>
      <c r="T423" s="146">
        <f>S423*H423</f>
        <v>0</v>
      </c>
      <c r="AR423" s="147" t="s">
        <v>391</v>
      </c>
      <c r="AT423" s="147" t="s">
        <v>241</v>
      </c>
      <c r="AU423" s="147" t="s">
        <v>88</v>
      </c>
      <c r="AY423" s="15" t="s">
        <v>138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5" t="s">
        <v>86</v>
      </c>
      <c r="BK423" s="148">
        <f>ROUND(I423*H423,2)</f>
        <v>0</v>
      </c>
      <c r="BL423" s="15" t="s">
        <v>296</v>
      </c>
      <c r="BM423" s="147" t="s">
        <v>654</v>
      </c>
    </row>
    <row r="424" spans="2:65" s="12" customFormat="1" ht="11.25">
      <c r="B424" s="149"/>
      <c r="D424" s="150" t="s">
        <v>147</v>
      </c>
      <c r="E424" s="151" t="s">
        <v>1</v>
      </c>
      <c r="F424" s="152" t="s">
        <v>240</v>
      </c>
      <c r="H424" s="153">
        <v>190</v>
      </c>
      <c r="I424" s="154"/>
      <c r="L424" s="149"/>
      <c r="M424" s="155"/>
      <c r="T424" s="156"/>
      <c r="AT424" s="151" t="s">
        <v>147</v>
      </c>
      <c r="AU424" s="151" t="s">
        <v>88</v>
      </c>
      <c r="AV424" s="12" t="s">
        <v>88</v>
      </c>
      <c r="AW424" s="12" t="s">
        <v>33</v>
      </c>
      <c r="AX424" s="12" t="s">
        <v>79</v>
      </c>
      <c r="AY424" s="151" t="s">
        <v>138</v>
      </c>
    </row>
    <row r="425" spans="2:65" s="13" customFormat="1" ht="11.25">
      <c r="B425" s="157"/>
      <c r="D425" s="150" t="s">
        <v>147</v>
      </c>
      <c r="E425" s="158" t="s">
        <v>1</v>
      </c>
      <c r="F425" s="159" t="s">
        <v>148</v>
      </c>
      <c r="H425" s="160">
        <v>190</v>
      </c>
      <c r="I425" s="161"/>
      <c r="L425" s="157"/>
      <c r="M425" s="162"/>
      <c r="T425" s="163"/>
      <c r="AT425" s="158" t="s">
        <v>147</v>
      </c>
      <c r="AU425" s="158" t="s">
        <v>88</v>
      </c>
      <c r="AV425" s="13" t="s">
        <v>149</v>
      </c>
      <c r="AW425" s="13" t="s">
        <v>33</v>
      </c>
      <c r="AX425" s="13" t="s">
        <v>86</v>
      </c>
      <c r="AY425" s="158" t="s">
        <v>138</v>
      </c>
    </row>
    <row r="426" spans="2:65" s="1" customFormat="1" ht="24.2" customHeight="1">
      <c r="B426" s="30"/>
      <c r="C426" s="135" t="s">
        <v>660</v>
      </c>
      <c r="D426" s="135" t="s">
        <v>141</v>
      </c>
      <c r="E426" s="136" t="s">
        <v>656</v>
      </c>
      <c r="F426" s="137" t="s">
        <v>657</v>
      </c>
      <c r="G426" s="138" t="s">
        <v>381</v>
      </c>
      <c r="H426" s="139">
        <v>28</v>
      </c>
      <c r="I426" s="140"/>
      <c r="J426" s="141">
        <f>ROUND(I426*H426,2)</f>
        <v>0</v>
      </c>
      <c r="K426" s="142"/>
      <c r="L426" s="30"/>
      <c r="M426" s="143" t="s">
        <v>1</v>
      </c>
      <c r="N426" s="144" t="s">
        <v>44</v>
      </c>
      <c r="P426" s="145">
        <f>O426*H426</f>
        <v>0</v>
      </c>
      <c r="Q426" s="145">
        <v>0</v>
      </c>
      <c r="R426" s="145">
        <f>Q426*H426</f>
        <v>0</v>
      </c>
      <c r="S426" s="145">
        <v>6.2E-4</v>
      </c>
      <c r="T426" s="146">
        <f>S426*H426</f>
        <v>1.736E-2</v>
      </c>
      <c r="AR426" s="147" t="s">
        <v>296</v>
      </c>
      <c r="AT426" s="147" t="s">
        <v>141</v>
      </c>
      <c r="AU426" s="147" t="s">
        <v>88</v>
      </c>
      <c r="AY426" s="15" t="s">
        <v>138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5" t="s">
        <v>86</v>
      </c>
      <c r="BK426" s="148">
        <f>ROUND(I426*H426,2)</f>
        <v>0</v>
      </c>
      <c r="BL426" s="15" t="s">
        <v>296</v>
      </c>
      <c r="BM426" s="147" t="s">
        <v>658</v>
      </c>
    </row>
    <row r="427" spans="2:65" s="12" customFormat="1" ht="11.25">
      <c r="B427" s="149"/>
      <c r="D427" s="150" t="s">
        <v>147</v>
      </c>
      <c r="E427" s="151" t="s">
        <v>1</v>
      </c>
      <c r="F427" s="152" t="s">
        <v>1042</v>
      </c>
      <c r="H427" s="153">
        <v>28</v>
      </c>
      <c r="I427" s="154"/>
      <c r="L427" s="149"/>
      <c r="M427" s="155"/>
      <c r="T427" s="156"/>
      <c r="AT427" s="151" t="s">
        <v>147</v>
      </c>
      <c r="AU427" s="151" t="s">
        <v>88</v>
      </c>
      <c r="AV427" s="12" t="s">
        <v>88</v>
      </c>
      <c r="AW427" s="12" t="s">
        <v>33</v>
      </c>
      <c r="AX427" s="12" t="s">
        <v>79</v>
      </c>
      <c r="AY427" s="151" t="s">
        <v>138</v>
      </c>
    </row>
    <row r="428" spans="2:65" s="13" customFormat="1" ht="11.25">
      <c r="B428" s="157"/>
      <c r="D428" s="150" t="s">
        <v>147</v>
      </c>
      <c r="E428" s="158" t="s">
        <v>1</v>
      </c>
      <c r="F428" s="159" t="s">
        <v>148</v>
      </c>
      <c r="H428" s="160">
        <v>28</v>
      </c>
      <c r="I428" s="161"/>
      <c r="L428" s="157"/>
      <c r="M428" s="162"/>
      <c r="T428" s="163"/>
      <c r="AT428" s="158" t="s">
        <v>147</v>
      </c>
      <c r="AU428" s="158" t="s">
        <v>88</v>
      </c>
      <c r="AV428" s="13" t="s">
        <v>149</v>
      </c>
      <c r="AW428" s="13" t="s">
        <v>33</v>
      </c>
      <c r="AX428" s="13" t="s">
        <v>86</v>
      </c>
      <c r="AY428" s="158" t="s">
        <v>138</v>
      </c>
    </row>
    <row r="429" spans="2:65" s="1" customFormat="1" ht="24.2" customHeight="1">
      <c r="B429" s="30"/>
      <c r="C429" s="135" t="s">
        <v>665</v>
      </c>
      <c r="D429" s="135" t="s">
        <v>141</v>
      </c>
      <c r="E429" s="136" t="s">
        <v>661</v>
      </c>
      <c r="F429" s="137" t="s">
        <v>662</v>
      </c>
      <c r="G429" s="138" t="s">
        <v>381</v>
      </c>
      <c r="H429" s="139">
        <v>190</v>
      </c>
      <c r="I429" s="140"/>
      <c r="J429" s="141">
        <f>ROUND(I429*H429,2)</f>
        <v>0</v>
      </c>
      <c r="K429" s="142"/>
      <c r="L429" s="30"/>
      <c r="M429" s="143" t="s">
        <v>1</v>
      </c>
      <c r="N429" s="144" t="s">
        <v>44</v>
      </c>
      <c r="P429" s="145">
        <f>O429*H429</f>
        <v>0</v>
      </c>
      <c r="Q429" s="145">
        <v>0</v>
      </c>
      <c r="R429" s="145">
        <f>Q429*H429</f>
        <v>0</v>
      </c>
      <c r="S429" s="145">
        <v>6.2E-4</v>
      </c>
      <c r="T429" s="146">
        <f>S429*H429</f>
        <v>0.1178</v>
      </c>
      <c r="AR429" s="147" t="s">
        <v>296</v>
      </c>
      <c r="AT429" s="147" t="s">
        <v>141</v>
      </c>
      <c r="AU429" s="147" t="s">
        <v>88</v>
      </c>
      <c r="AY429" s="15" t="s">
        <v>138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5" t="s">
        <v>86</v>
      </c>
      <c r="BK429" s="148">
        <f>ROUND(I429*H429,2)</f>
        <v>0</v>
      </c>
      <c r="BL429" s="15" t="s">
        <v>296</v>
      </c>
      <c r="BM429" s="147" t="s">
        <v>663</v>
      </c>
    </row>
    <row r="430" spans="2:65" s="12" customFormat="1" ht="11.25">
      <c r="B430" s="149"/>
      <c r="D430" s="150" t="s">
        <v>147</v>
      </c>
      <c r="E430" s="151" t="s">
        <v>1</v>
      </c>
      <c r="F430" s="152" t="s">
        <v>240</v>
      </c>
      <c r="H430" s="153">
        <v>190</v>
      </c>
      <c r="I430" s="154"/>
      <c r="L430" s="149"/>
      <c r="M430" s="155"/>
      <c r="T430" s="156"/>
      <c r="AT430" s="151" t="s">
        <v>147</v>
      </c>
      <c r="AU430" s="151" t="s">
        <v>88</v>
      </c>
      <c r="AV430" s="12" t="s">
        <v>88</v>
      </c>
      <c r="AW430" s="12" t="s">
        <v>33</v>
      </c>
      <c r="AX430" s="12" t="s">
        <v>79</v>
      </c>
      <c r="AY430" s="151" t="s">
        <v>138</v>
      </c>
    </row>
    <row r="431" spans="2:65" s="13" customFormat="1" ht="11.25">
      <c r="B431" s="157"/>
      <c r="D431" s="150" t="s">
        <v>147</v>
      </c>
      <c r="E431" s="158" t="s">
        <v>1</v>
      </c>
      <c r="F431" s="159" t="s">
        <v>148</v>
      </c>
      <c r="H431" s="160">
        <v>190</v>
      </c>
      <c r="I431" s="161"/>
      <c r="L431" s="157"/>
      <c r="M431" s="162"/>
      <c r="T431" s="163"/>
      <c r="AT431" s="158" t="s">
        <v>147</v>
      </c>
      <c r="AU431" s="158" t="s">
        <v>88</v>
      </c>
      <c r="AV431" s="13" t="s">
        <v>149</v>
      </c>
      <c r="AW431" s="13" t="s">
        <v>33</v>
      </c>
      <c r="AX431" s="13" t="s">
        <v>86</v>
      </c>
      <c r="AY431" s="158" t="s">
        <v>138</v>
      </c>
    </row>
    <row r="432" spans="2:65" s="1" customFormat="1" ht="16.5" customHeight="1">
      <c r="B432" s="30"/>
      <c r="C432" s="135" t="s">
        <v>670</v>
      </c>
      <c r="D432" s="135" t="s">
        <v>141</v>
      </c>
      <c r="E432" s="136" t="s">
        <v>666</v>
      </c>
      <c r="F432" s="137" t="s">
        <v>667</v>
      </c>
      <c r="G432" s="138" t="s">
        <v>278</v>
      </c>
      <c r="H432" s="139">
        <v>170</v>
      </c>
      <c r="I432" s="140"/>
      <c r="J432" s="141">
        <f>ROUND(I432*H432,2)</f>
        <v>0</v>
      </c>
      <c r="K432" s="142"/>
      <c r="L432" s="30"/>
      <c r="M432" s="143" t="s">
        <v>1</v>
      </c>
      <c r="N432" s="144" t="s">
        <v>44</v>
      </c>
      <c r="P432" s="145">
        <f>O432*H432</f>
        <v>0</v>
      </c>
      <c r="Q432" s="145">
        <v>0</v>
      </c>
      <c r="R432" s="145">
        <f>Q432*H432</f>
        <v>0</v>
      </c>
      <c r="S432" s="145">
        <v>2.5000000000000001E-4</v>
      </c>
      <c r="T432" s="146">
        <f>S432*H432</f>
        <v>4.2500000000000003E-2</v>
      </c>
      <c r="AR432" s="147" t="s">
        <v>296</v>
      </c>
      <c r="AT432" s="147" t="s">
        <v>141</v>
      </c>
      <c r="AU432" s="147" t="s">
        <v>88</v>
      </c>
      <c r="AY432" s="15" t="s">
        <v>138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5" t="s">
        <v>86</v>
      </c>
      <c r="BK432" s="148">
        <f>ROUND(I432*H432,2)</f>
        <v>0</v>
      </c>
      <c r="BL432" s="15" t="s">
        <v>296</v>
      </c>
      <c r="BM432" s="147" t="s">
        <v>668</v>
      </c>
    </row>
    <row r="433" spans="2:65" s="1" customFormat="1" ht="19.5">
      <c r="B433" s="30"/>
      <c r="D433" s="150" t="s">
        <v>153</v>
      </c>
      <c r="F433" s="164" t="s">
        <v>669</v>
      </c>
      <c r="I433" s="165"/>
      <c r="L433" s="30"/>
      <c r="M433" s="166"/>
      <c r="T433" s="54"/>
      <c r="AT433" s="15" t="s">
        <v>153</v>
      </c>
      <c r="AU433" s="15" t="s">
        <v>88</v>
      </c>
    </row>
    <row r="434" spans="2:65" s="12" customFormat="1" ht="11.25">
      <c r="B434" s="149"/>
      <c r="D434" s="150" t="s">
        <v>147</v>
      </c>
      <c r="E434" s="151" t="s">
        <v>1</v>
      </c>
      <c r="F434" s="152" t="s">
        <v>1043</v>
      </c>
      <c r="H434" s="153">
        <v>170</v>
      </c>
      <c r="I434" s="154"/>
      <c r="L434" s="149"/>
      <c r="M434" s="155"/>
      <c r="T434" s="156"/>
      <c r="AT434" s="151" t="s">
        <v>147</v>
      </c>
      <c r="AU434" s="151" t="s">
        <v>88</v>
      </c>
      <c r="AV434" s="12" t="s">
        <v>88</v>
      </c>
      <c r="AW434" s="12" t="s">
        <v>33</v>
      </c>
      <c r="AX434" s="12" t="s">
        <v>79</v>
      </c>
      <c r="AY434" s="151" t="s">
        <v>138</v>
      </c>
    </row>
    <row r="435" spans="2:65" s="13" customFormat="1" ht="11.25">
      <c r="B435" s="157"/>
      <c r="D435" s="150" t="s">
        <v>147</v>
      </c>
      <c r="E435" s="158" t="s">
        <v>1</v>
      </c>
      <c r="F435" s="159" t="s">
        <v>148</v>
      </c>
      <c r="H435" s="160">
        <v>170</v>
      </c>
      <c r="I435" s="161"/>
      <c r="L435" s="157"/>
      <c r="M435" s="162"/>
      <c r="T435" s="163"/>
      <c r="AT435" s="158" t="s">
        <v>147</v>
      </c>
      <c r="AU435" s="158" t="s">
        <v>88</v>
      </c>
      <c r="AV435" s="13" t="s">
        <v>149</v>
      </c>
      <c r="AW435" s="13" t="s">
        <v>33</v>
      </c>
      <c r="AX435" s="13" t="s">
        <v>86</v>
      </c>
      <c r="AY435" s="158" t="s">
        <v>138</v>
      </c>
    </row>
    <row r="436" spans="2:65" s="1" customFormat="1" ht="24.2" customHeight="1">
      <c r="B436" s="30"/>
      <c r="C436" s="135" t="s">
        <v>676</v>
      </c>
      <c r="D436" s="135" t="s">
        <v>141</v>
      </c>
      <c r="E436" s="136" t="s">
        <v>671</v>
      </c>
      <c r="F436" s="137" t="s">
        <v>672</v>
      </c>
      <c r="G436" s="138" t="s">
        <v>278</v>
      </c>
      <c r="H436" s="139">
        <v>80</v>
      </c>
      <c r="I436" s="140"/>
      <c r="J436" s="141">
        <f>ROUND(I436*H436,2)</f>
        <v>0</v>
      </c>
      <c r="K436" s="142"/>
      <c r="L436" s="30"/>
      <c r="M436" s="143" t="s">
        <v>1</v>
      </c>
      <c r="N436" s="144" t="s">
        <v>44</v>
      </c>
      <c r="P436" s="145">
        <f>O436*H436</f>
        <v>0</v>
      </c>
      <c r="Q436" s="145">
        <v>0</v>
      </c>
      <c r="R436" s="145">
        <f>Q436*H436</f>
        <v>0</v>
      </c>
      <c r="S436" s="145">
        <v>2.7999999999999998E-4</v>
      </c>
      <c r="T436" s="146">
        <f>S436*H436</f>
        <v>2.2399999999999996E-2</v>
      </c>
      <c r="AR436" s="147" t="s">
        <v>296</v>
      </c>
      <c r="AT436" s="147" t="s">
        <v>141</v>
      </c>
      <c r="AU436" s="147" t="s">
        <v>88</v>
      </c>
      <c r="AY436" s="15" t="s">
        <v>138</v>
      </c>
      <c r="BE436" s="148">
        <f>IF(N436="základní",J436,0)</f>
        <v>0</v>
      </c>
      <c r="BF436" s="148">
        <f>IF(N436="snížená",J436,0)</f>
        <v>0</v>
      </c>
      <c r="BG436" s="148">
        <f>IF(N436="zákl. přenesená",J436,0)</f>
        <v>0</v>
      </c>
      <c r="BH436" s="148">
        <f>IF(N436="sníž. přenesená",J436,0)</f>
        <v>0</v>
      </c>
      <c r="BI436" s="148">
        <f>IF(N436="nulová",J436,0)</f>
        <v>0</v>
      </c>
      <c r="BJ436" s="15" t="s">
        <v>86</v>
      </c>
      <c r="BK436" s="148">
        <f>ROUND(I436*H436,2)</f>
        <v>0</v>
      </c>
      <c r="BL436" s="15" t="s">
        <v>296</v>
      </c>
      <c r="BM436" s="147" t="s">
        <v>673</v>
      </c>
    </row>
    <row r="437" spans="2:65" s="1" customFormat="1" ht="19.5">
      <c r="B437" s="30"/>
      <c r="D437" s="150" t="s">
        <v>153</v>
      </c>
      <c r="F437" s="164" t="s">
        <v>674</v>
      </c>
      <c r="I437" s="165"/>
      <c r="L437" s="30"/>
      <c r="M437" s="166"/>
      <c r="T437" s="54"/>
      <c r="AT437" s="15" t="s">
        <v>153</v>
      </c>
      <c r="AU437" s="15" t="s">
        <v>88</v>
      </c>
    </row>
    <row r="438" spans="2:65" s="12" customFormat="1" ht="11.25">
      <c r="B438" s="149"/>
      <c r="D438" s="150" t="s">
        <v>147</v>
      </c>
      <c r="E438" s="151" t="s">
        <v>1</v>
      </c>
      <c r="F438" s="152" t="s">
        <v>636</v>
      </c>
      <c r="H438" s="153">
        <v>80</v>
      </c>
      <c r="I438" s="154"/>
      <c r="L438" s="149"/>
      <c r="M438" s="155"/>
      <c r="T438" s="156"/>
      <c r="AT438" s="151" t="s">
        <v>147</v>
      </c>
      <c r="AU438" s="151" t="s">
        <v>88</v>
      </c>
      <c r="AV438" s="12" t="s">
        <v>88</v>
      </c>
      <c r="AW438" s="12" t="s">
        <v>33</v>
      </c>
      <c r="AX438" s="12" t="s">
        <v>79</v>
      </c>
      <c r="AY438" s="151" t="s">
        <v>138</v>
      </c>
    </row>
    <row r="439" spans="2:65" s="13" customFormat="1" ht="11.25">
      <c r="B439" s="157"/>
      <c r="D439" s="150" t="s">
        <v>147</v>
      </c>
      <c r="E439" s="158" t="s">
        <v>1</v>
      </c>
      <c r="F439" s="159" t="s">
        <v>148</v>
      </c>
      <c r="H439" s="160">
        <v>80</v>
      </c>
      <c r="I439" s="161"/>
      <c r="L439" s="157"/>
      <c r="M439" s="162"/>
      <c r="T439" s="163"/>
      <c r="AT439" s="158" t="s">
        <v>147</v>
      </c>
      <c r="AU439" s="158" t="s">
        <v>88</v>
      </c>
      <c r="AV439" s="13" t="s">
        <v>149</v>
      </c>
      <c r="AW439" s="13" t="s">
        <v>33</v>
      </c>
      <c r="AX439" s="13" t="s">
        <v>86</v>
      </c>
      <c r="AY439" s="158" t="s">
        <v>138</v>
      </c>
    </row>
    <row r="440" spans="2:65" s="1" customFormat="1" ht="24.2" customHeight="1">
      <c r="B440" s="30"/>
      <c r="C440" s="135" t="s">
        <v>682</v>
      </c>
      <c r="D440" s="135" t="s">
        <v>141</v>
      </c>
      <c r="E440" s="136" t="s">
        <v>677</v>
      </c>
      <c r="F440" s="137" t="s">
        <v>678</v>
      </c>
      <c r="G440" s="138" t="s">
        <v>278</v>
      </c>
      <c r="H440" s="139">
        <v>16</v>
      </c>
      <c r="I440" s="140"/>
      <c r="J440" s="141">
        <f>ROUND(I440*H440,2)</f>
        <v>0</v>
      </c>
      <c r="K440" s="142"/>
      <c r="L440" s="30"/>
      <c r="M440" s="143" t="s">
        <v>1</v>
      </c>
      <c r="N440" s="144" t="s">
        <v>44</v>
      </c>
      <c r="P440" s="145">
        <f>O440*H440</f>
        <v>0</v>
      </c>
      <c r="Q440" s="145">
        <v>0</v>
      </c>
      <c r="R440" s="145">
        <f>Q440*H440</f>
        <v>0</v>
      </c>
      <c r="S440" s="145">
        <v>2.1000000000000001E-4</v>
      </c>
      <c r="T440" s="146">
        <f>S440*H440</f>
        <v>3.3600000000000001E-3</v>
      </c>
      <c r="AR440" s="147" t="s">
        <v>296</v>
      </c>
      <c r="AT440" s="147" t="s">
        <v>141</v>
      </c>
      <c r="AU440" s="147" t="s">
        <v>88</v>
      </c>
      <c r="AY440" s="15" t="s">
        <v>138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5" t="s">
        <v>86</v>
      </c>
      <c r="BK440" s="148">
        <f>ROUND(I440*H440,2)</f>
        <v>0</v>
      </c>
      <c r="BL440" s="15" t="s">
        <v>296</v>
      </c>
      <c r="BM440" s="147" t="s">
        <v>679</v>
      </c>
    </row>
    <row r="441" spans="2:65" s="1" customFormat="1" ht="19.5">
      <c r="B441" s="30"/>
      <c r="D441" s="150" t="s">
        <v>153</v>
      </c>
      <c r="F441" s="164" t="s">
        <v>680</v>
      </c>
      <c r="I441" s="165"/>
      <c r="L441" s="30"/>
      <c r="M441" s="166"/>
      <c r="T441" s="54"/>
      <c r="AT441" s="15" t="s">
        <v>153</v>
      </c>
      <c r="AU441" s="15" t="s">
        <v>88</v>
      </c>
    </row>
    <row r="442" spans="2:65" s="12" customFormat="1" ht="11.25">
      <c r="B442" s="149"/>
      <c r="D442" s="150" t="s">
        <v>147</v>
      </c>
      <c r="E442" s="151" t="s">
        <v>1</v>
      </c>
      <c r="F442" s="152" t="s">
        <v>296</v>
      </c>
      <c r="H442" s="153">
        <v>16</v>
      </c>
      <c r="I442" s="154"/>
      <c r="L442" s="149"/>
      <c r="M442" s="155"/>
      <c r="T442" s="156"/>
      <c r="AT442" s="151" t="s">
        <v>147</v>
      </c>
      <c r="AU442" s="151" t="s">
        <v>88</v>
      </c>
      <c r="AV442" s="12" t="s">
        <v>88</v>
      </c>
      <c r="AW442" s="12" t="s">
        <v>33</v>
      </c>
      <c r="AX442" s="12" t="s">
        <v>79</v>
      </c>
      <c r="AY442" s="151" t="s">
        <v>138</v>
      </c>
    </row>
    <row r="443" spans="2:65" s="13" customFormat="1" ht="11.25">
      <c r="B443" s="157"/>
      <c r="D443" s="150" t="s">
        <v>147</v>
      </c>
      <c r="E443" s="158" t="s">
        <v>1</v>
      </c>
      <c r="F443" s="159" t="s">
        <v>148</v>
      </c>
      <c r="H443" s="160">
        <v>16</v>
      </c>
      <c r="I443" s="161"/>
      <c r="L443" s="157"/>
      <c r="M443" s="162"/>
      <c r="T443" s="163"/>
      <c r="AT443" s="158" t="s">
        <v>147</v>
      </c>
      <c r="AU443" s="158" t="s">
        <v>88</v>
      </c>
      <c r="AV443" s="13" t="s">
        <v>149</v>
      </c>
      <c r="AW443" s="13" t="s">
        <v>33</v>
      </c>
      <c r="AX443" s="13" t="s">
        <v>86</v>
      </c>
      <c r="AY443" s="158" t="s">
        <v>138</v>
      </c>
    </row>
    <row r="444" spans="2:65" s="1" customFormat="1" ht="21.75" customHeight="1">
      <c r="B444" s="30"/>
      <c r="C444" s="135" t="s">
        <v>675</v>
      </c>
      <c r="D444" s="135" t="s">
        <v>141</v>
      </c>
      <c r="E444" s="136" t="s">
        <v>683</v>
      </c>
      <c r="F444" s="137" t="s">
        <v>684</v>
      </c>
      <c r="G444" s="138" t="s">
        <v>278</v>
      </c>
      <c r="H444" s="139">
        <v>4</v>
      </c>
      <c r="I444" s="140"/>
      <c r="J444" s="141">
        <f>ROUND(I444*H444,2)</f>
        <v>0</v>
      </c>
      <c r="K444" s="142"/>
      <c r="L444" s="30"/>
      <c r="M444" s="143" t="s">
        <v>1</v>
      </c>
      <c r="N444" s="144" t="s">
        <v>44</v>
      </c>
      <c r="P444" s="145">
        <f>O444*H444</f>
        <v>0</v>
      </c>
      <c r="Q444" s="145">
        <v>0</v>
      </c>
      <c r="R444" s="145">
        <f>Q444*H444</f>
        <v>0</v>
      </c>
      <c r="S444" s="145">
        <v>0</v>
      </c>
      <c r="T444" s="146">
        <f>S444*H444</f>
        <v>0</v>
      </c>
      <c r="AR444" s="147" t="s">
        <v>296</v>
      </c>
      <c r="AT444" s="147" t="s">
        <v>141</v>
      </c>
      <c r="AU444" s="147" t="s">
        <v>88</v>
      </c>
      <c r="AY444" s="15" t="s">
        <v>138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5" t="s">
        <v>86</v>
      </c>
      <c r="BK444" s="148">
        <f>ROUND(I444*H444,2)</f>
        <v>0</v>
      </c>
      <c r="BL444" s="15" t="s">
        <v>296</v>
      </c>
      <c r="BM444" s="147" t="s">
        <v>685</v>
      </c>
    </row>
    <row r="445" spans="2:65" s="12" customFormat="1" ht="11.25">
      <c r="B445" s="149"/>
      <c r="D445" s="150" t="s">
        <v>147</v>
      </c>
      <c r="E445" s="151" t="s">
        <v>1</v>
      </c>
      <c r="F445" s="152" t="s">
        <v>149</v>
      </c>
      <c r="H445" s="153">
        <v>4</v>
      </c>
      <c r="I445" s="154"/>
      <c r="L445" s="149"/>
      <c r="M445" s="155"/>
      <c r="T445" s="156"/>
      <c r="AT445" s="151" t="s">
        <v>147</v>
      </c>
      <c r="AU445" s="151" t="s">
        <v>88</v>
      </c>
      <c r="AV445" s="12" t="s">
        <v>88</v>
      </c>
      <c r="AW445" s="12" t="s">
        <v>33</v>
      </c>
      <c r="AX445" s="12" t="s">
        <v>79</v>
      </c>
      <c r="AY445" s="151" t="s">
        <v>138</v>
      </c>
    </row>
    <row r="446" spans="2:65" s="13" customFormat="1" ht="11.25">
      <c r="B446" s="157"/>
      <c r="D446" s="150" t="s">
        <v>147</v>
      </c>
      <c r="E446" s="158" t="s">
        <v>1</v>
      </c>
      <c r="F446" s="159" t="s">
        <v>148</v>
      </c>
      <c r="H446" s="160">
        <v>4</v>
      </c>
      <c r="I446" s="161"/>
      <c r="L446" s="157"/>
      <c r="M446" s="162"/>
      <c r="T446" s="163"/>
      <c r="AT446" s="158" t="s">
        <v>147</v>
      </c>
      <c r="AU446" s="158" t="s">
        <v>88</v>
      </c>
      <c r="AV446" s="13" t="s">
        <v>149</v>
      </c>
      <c r="AW446" s="13" t="s">
        <v>33</v>
      </c>
      <c r="AX446" s="13" t="s">
        <v>86</v>
      </c>
      <c r="AY446" s="158" t="s">
        <v>138</v>
      </c>
    </row>
    <row r="447" spans="2:65" s="1" customFormat="1" ht="16.5" customHeight="1">
      <c r="B447" s="30"/>
      <c r="C447" s="170" t="s">
        <v>689</v>
      </c>
      <c r="D447" s="170" t="s">
        <v>241</v>
      </c>
      <c r="E447" s="171" t="s">
        <v>686</v>
      </c>
      <c r="F447" s="172" t="s">
        <v>687</v>
      </c>
      <c r="G447" s="173" t="s">
        <v>278</v>
      </c>
      <c r="H447" s="174">
        <v>4</v>
      </c>
      <c r="I447" s="175"/>
      <c r="J447" s="176">
        <f>ROUND(I447*H447,2)</f>
        <v>0</v>
      </c>
      <c r="K447" s="177"/>
      <c r="L447" s="178"/>
      <c r="M447" s="179" t="s">
        <v>1</v>
      </c>
      <c r="N447" s="180" t="s">
        <v>44</v>
      </c>
      <c r="P447" s="145">
        <f>O447*H447</f>
        <v>0</v>
      </c>
      <c r="Q447" s="145">
        <v>2.5000000000000001E-4</v>
      </c>
      <c r="R447" s="145">
        <f>Q447*H447</f>
        <v>1E-3</v>
      </c>
      <c r="S447" s="145">
        <v>0</v>
      </c>
      <c r="T447" s="146">
        <f>S447*H447</f>
        <v>0</v>
      </c>
      <c r="AR447" s="147" t="s">
        <v>391</v>
      </c>
      <c r="AT447" s="147" t="s">
        <v>241</v>
      </c>
      <c r="AU447" s="147" t="s">
        <v>88</v>
      </c>
      <c r="AY447" s="15" t="s">
        <v>138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5" t="s">
        <v>86</v>
      </c>
      <c r="BK447" s="148">
        <f>ROUND(I447*H447,2)</f>
        <v>0</v>
      </c>
      <c r="BL447" s="15" t="s">
        <v>296</v>
      </c>
      <c r="BM447" s="147" t="s">
        <v>688</v>
      </c>
    </row>
    <row r="448" spans="2:65" s="12" customFormat="1" ht="11.25">
      <c r="B448" s="149"/>
      <c r="D448" s="150" t="s">
        <v>147</v>
      </c>
      <c r="E448" s="151" t="s">
        <v>1</v>
      </c>
      <c r="F448" s="152" t="s">
        <v>149</v>
      </c>
      <c r="H448" s="153">
        <v>4</v>
      </c>
      <c r="I448" s="154"/>
      <c r="L448" s="149"/>
      <c r="M448" s="155"/>
      <c r="T448" s="156"/>
      <c r="AT448" s="151" t="s">
        <v>147</v>
      </c>
      <c r="AU448" s="151" t="s">
        <v>88</v>
      </c>
      <c r="AV448" s="12" t="s">
        <v>88</v>
      </c>
      <c r="AW448" s="12" t="s">
        <v>33</v>
      </c>
      <c r="AX448" s="12" t="s">
        <v>79</v>
      </c>
      <c r="AY448" s="151" t="s">
        <v>138</v>
      </c>
    </row>
    <row r="449" spans="2:65" s="13" customFormat="1" ht="11.25">
      <c r="B449" s="157"/>
      <c r="D449" s="150" t="s">
        <v>147</v>
      </c>
      <c r="E449" s="158" t="s">
        <v>1</v>
      </c>
      <c r="F449" s="159" t="s">
        <v>148</v>
      </c>
      <c r="H449" s="160">
        <v>4</v>
      </c>
      <c r="I449" s="161"/>
      <c r="L449" s="157"/>
      <c r="M449" s="162"/>
      <c r="T449" s="163"/>
      <c r="AT449" s="158" t="s">
        <v>147</v>
      </c>
      <c r="AU449" s="158" t="s">
        <v>88</v>
      </c>
      <c r="AV449" s="13" t="s">
        <v>149</v>
      </c>
      <c r="AW449" s="13" t="s">
        <v>33</v>
      </c>
      <c r="AX449" s="13" t="s">
        <v>86</v>
      </c>
      <c r="AY449" s="158" t="s">
        <v>138</v>
      </c>
    </row>
    <row r="450" spans="2:65" s="1" customFormat="1" ht="16.5" customHeight="1">
      <c r="B450" s="30"/>
      <c r="C450" s="170" t="s">
        <v>693</v>
      </c>
      <c r="D450" s="170" t="s">
        <v>241</v>
      </c>
      <c r="E450" s="171" t="s">
        <v>690</v>
      </c>
      <c r="F450" s="172" t="s">
        <v>691</v>
      </c>
      <c r="G450" s="173" t="s">
        <v>278</v>
      </c>
      <c r="H450" s="174">
        <v>4</v>
      </c>
      <c r="I450" s="175"/>
      <c r="J450" s="176">
        <f>ROUND(I450*H450,2)</f>
        <v>0</v>
      </c>
      <c r="K450" s="177"/>
      <c r="L450" s="178"/>
      <c r="M450" s="179" t="s">
        <v>1</v>
      </c>
      <c r="N450" s="180" t="s">
        <v>44</v>
      </c>
      <c r="P450" s="145">
        <f>O450*H450</f>
        <v>0</v>
      </c>
      <c r="Q450" s="145">
        <v>3.0000000000000001E-3</v>
      </c>
      <c r="R450" s="145">
        <f>Q450*H450</f>
        <v>1.2E-2</v>
      </c>
      <c r="S450" s="145">
        <v>0</v>
      </c>
      <c r="T450" s="146">
        <f>S450*H450</f>
        <v>0</v>
      </c>
      <c r="AR450" s="147" t="s">
        <v>391</v>
      </c>
      <c r="AT450" s="147" t="s">
        <v>241</v>
      </c>
      <c r="AU450" s="147" t="s">
        <v>88</v>
      </c>
      <c r="AY450" s="15" t="s">
        <v>138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5" t="s">
        <v>86</v>
      </c>
      <c r="BK450" s="148">
        <f>ROUND(I450*H450,2)</f>
        <v>0</v>
      </c>
      <c r="BL450" s="15" t="s">
        <v>296</v>
      </c>
      <c r="BM450" s="147" t="s">
        <v>692</v>
      </c>
    </row>
    <row r="451" spans="2:65" s="12" customFormat="1" ht="11.25">
      <c r="B451" s="149"/>
      <c r="D451" s="150" t="s">
        <v>147</v>
      </c>
      <c r="E451" s="151" t="s">
        <v>1</v>
      </c>
      <c r="F451" s="152" t="s">
        <v>149</v>
      </c>
      <c r="H451" s="153">
        <v>4</v>
      </c>
      <c r="I451" s="154"/>
      <c r="L451" s="149"/>
      <c r="M451" s="155"/>
      <c r="T451" s="156"/>
      <c r="AT451" s="151" t="s">
        <v>147</v>
      </c>
      <c r="AU451" s="151" t="s">
        <v>88</v>
      </c>
      <c r="AV451" s="12" t="s">
        <v>88</v>
      </c>
      <c r="AW451" s="12" t="s">
        <v>33</v>
      </c>
      <c r="AX451" s="12" t="s">
        <v>79</v>
      </c>
      <c r="AY451" s="151" t="s">
        <v>138</v>
      </c>
    </row>
    <row r="452" spans="2:65" s="13" customFormat="1" ht="11.25">
      <c r="B452" s="157"/>
      <c r="D452" s="150" t="s">
        <v>147</v>
      </c>
      <c r="E452" s="158" t="s">
        <v>1</v>
      </c>
      <c r="F452" s="159" t="s">
        <v>148</v>
      </c>
      <c r="H452" s="160">
        <v>4</v>
      </c>
      <c r="I452" s="161"/>
      <c r="L452" s="157"/>
      <c r="M452" s="162"/>
      <c r="T452" s="163"/>
      <c r="AT452" s="158" t="s">
        <v>147</v>
      </c>
      <c r="AU452" s="158" t="s">
        <v>88</v>
      </c>
      <c r="AV452" s="13" t="s">
        <v>149</v>
      </c>
      <c r="AW452" s="13" t="s">
        <v>33</v>
      </c>
      <c r="AX452" s="13" t="s">
        <v>86</v>
      </c>
      <c r="AY452" s="158" t="s">
        <v>138</v>
      </c>
    </row>
    <row r="453" spans="2:65" s="1" customFormat="1" ht="24.2" customHeight="1">
      <c r="B453" s="30"/>
      <c r="C453" s="135" t="s">
        <v>699</v>
      </c>
      <c r="D453" s="135" t="s">
        <v>141</v>
      </c>
      <c r="E453" s="136" t="s">
        <v>694</v>
      </c>
      <c r="F453" s="137" t="s">
        <v>695</v>
      </c>
      <c r="G453" s="138" t="s">
        <v>475</v>
      </c>
      <c r="H453" s="181"/>
      <c r="I453" s="140"/>
      <c r="J453" s="141">
        <f>ROUND(I453*H453,2)</f>
        <v>0</v>
      </c>
      <c r="K453" s="142"/>
      <c r="L453" s="30"/>
      <c r="M453" s="143" t="s">
        <v>1</v>
      </c>
      <c r="N453" s="144" t="s">
        <v>44</v>
      </c>
      <c r="P453" s="145">
        <f>O453*H453</f>
        <v>0</v>
      </c>
      <c r="Q453" s="145">
        <v>0</v>
      </c>
      <c r="R453" s="145">
        <f>Q453*H453</f>
        <v>0</v>
      </c>
      <c r="S453" s="145">
        <v>0</v>
      </c>
      <c r="T453" s="146">
        <f>S453*H453</f>
        <v>0</v>
      </c>
      <c r="AR453" s="147" t="s">
        <v>296</v>
      </c>
      <c r="AT453" s="147" t="s">
        <v>141</v>
      </c>
      <c r="AU453" s="147" t="s">
        <v>88</v>
      </c>
      <c r="AY453" s="15" t="s">
        <v>138</v>
      </c>
      <c r="BE453" s="148">
        <f>IF(N453="základní",J453,0)</f>
        <v>0</v>
      </c>
      <c r="BF453" s="148">
        <f>IF(N453="snížená",J453,0)</f>
        <v>0</v>
      </c>
      <c r="BG453" s="148">
        <f>IF(N453="zákl. přenesená",J453,0)</f>
        <v>0</v>
      </c>
      <c r="BH453" s="148">
        <f>IF(N453="sníž. přenesená",J453,0)</f>
        <v>0</v>
      </c>
      <c r="BI453" s="148">
        <f>IF(N453="nulová",J453,0)</f>
        <v>0</v>
      </c>
      <c r="BJ453" s="15" t="s">
        <v>86</v>
      </c>
      <c r="BK453" s="148">
        <f>ROUND(I453*H453,2)</f>
        <v>0</v>
      </c>
      <c r="BL453" s="15" t="s">
        <v>296</v>
      </c>
      <c r="BM453" s="147" t="s">
        <v>696</v>
      </c>
    </row>
    <row r="454" spans="2:65" s="11" customFormat="1" ht="22.9" customHeight="1">
      <c r="B454" s="123"/>
      <c r="D454" s="124" t="s">
        <v>78</v>
      </c>
      <c r="E454" s="133" t="s">
        <v>729</v>
      </c>
      <c r="F454" s="133" t="s">
        <v>730</v>
      </c>
      <c r="I454" s="126"/>
      <c r="J454" s="134">
        <f>BK454</f>
        <v>0</v>
      </c>
      <c r="L454" s="123"/>
      <c r="M454" s="128"/>
      <c r="P454" s="129">
        <f>SUM(P455:P477)</f>
        <v>0</v>
      </c>
      <c r="R454" s="129">
        <f>SUM(R455:R477)</f>
        <v>1.933E-2</v>
      </c>
      <c r="T454" s="130">
        <f>SUM(T455:T477)</f>
        <v>2.8920000000000001E-2</v>
      </c>
      <c r="AR454" s="124" t="s">
        <v>88</v>
      </c>
      <c r="AT454" s="131" t="s">
        <v>78</v>
      </c>
      <c r="AU454" s="131" t="s">
        <v>86</v>
      </c>
      <c r="AY454" s="124" t="s">
        <v>138</v>
      </c>
      <c r="BK454" s="132">
        <f>SUM(BK455:BK477)</f>
        <v>0</v>
      </c>
    </row>
    <row r="455" spans="2:65" s="1" customFormat="1" ht="16.5" customHeight="1">
      <c r="B455" s="30"/>
      <c r="C455" s="135" t="s">
        <v>705</v>
      </c>
      <c r="D455" s="135" t="s">
        <v>141</v>
      </c>
      <c r="E455" s="136" t="s">
        <v>1044</v>
      </c>
      <c r="F455" s="137" t="s">
        <v>1045</v>
      </c>
      <c r="G455" s="138" t="s">
        <v>278</v>
      </c>
      <c r="H455" s="139">
        <v>36</v>
      </c>
      <c r="I455" s="140"/>
      <c r="J455" s="141">
        <f>ROUND(I455*H455,2)</f>
        <v>0</v>
      </c>
      <c r="K455" s="142"/>
      <c r="L455" s="30"/>
      <c r="M455" s="143" t="s">
        <v>1</v>
      </c>
      <c r="N455" s="144" t="s">
        <v>44</v>
      </c>
      <c r="P455" s="145">
        <f>O455*H455</f>
        <v>0</v>
      </c>
      <c r="Q455" s="145">
        <v>0</v>
      </c>
      <c r="R455" s="145">
        <f>Q455*H455</f>
        <v>0</v>
      </c>
      <c r="S455" s="145">
        <v>0</v>
      </c>
      <c r="T455" s="146">
        <f>S455*H455</f>
        <v>0</v>
      </c>
      <c r="AR455" s="147" t="s">
        <v>149</v>
      </c>
      <c r="AT455" s="147" t="s">
        <v>141</v>
      </c>
      <c r="AU455" s="147" t="s">
        <v>88</v>
      </c>
      <c r="AY455" s="15" t="s">
        <v>138</v>
      </c>
      <c r="BE455" s="148">
        <f>IF(N455="základní",J455,0)</f>
        <v>0</v>
      </c>
      <c r="BF455" s="148">
        <f>IF(N455="snížená",J455,0)</f>
        <v>0</v>
      </c>
      <c r="BG455" s="148">
        <f>IF(N455="zákl. přenesená",J455,0)</f>
        <v>0</v>
      </c>
      <c r="BH455" s="148">
        <f>IF(N455="sníž. přenesená",J455,0)</f>
        <v>0</v>
      </c>
      <c r="BI455" s="148">
        <f>IF(N455="nulová",J455,0)</f>
        <v>0</v>
      </c>
      <c r="BJ455" s="15" t="s">
        <v>86</v>
      </c>
      <c r="BK455" s="148">
        <f>ROUND(I455*H455,2)</f>
        <v>0</v>
      </c>
      <c r="BL455" s="15" t="s">
        <v>149</v>
      </c>
      <c r="BM455" s="147" t="s">
        <v>1046</v>
      </c>
    </row>
    <row r="456" spans="2:65" s="1" customFormat="1" ht="19.5">
      <c r="B456" s="30"/>
      <c r="D456" s="150" t="s">
        <v>153</v>
      </c>
      <c r="F456" s="164" t="s">
        <v>1047</v>
      </c>
      <c r="I456" s="165"/>
      <c r="L456" s="30"/>
      <c r="M456" s="166"/>
      <c r="T456" s="54"/>
      <c r="AT456" s="15" t="s">
        <v>153</v>
      </c>
      <c r="AU456" s="15" t="s">
        <v>88</v>
      </c>
    </row>
    <row r="457" spans="2:65" s="12" customFormat="1" ht="11.25">
      <c r="B457" s="149"/>
      <c r="D457" s="150" t="s">
        <v>147</v>
      </c>
      <c r="E457" s="151" t="s">
        <v>1</v>
      </c>
      <c r="F457" s="152" t="s">
        <v>1048</v>
      </c>
      <c r="H457" s="153">
        <v>36</v>
      </c>
      <c r="I457" s="154"/>
      <c r="L457" s="149"/>
      <c r="M457" s="155"/>
      <c r="T457" s="156"/>
      <c r="AT457" s="151" t="s">
        <v>147</v>
      </c>
      <c r="AU457" s="151" t="s">
        <v>88</v>
      </c>
      <c r="AV457" s="12" t="s">
        <v>88</v>
      </c>
      <c r="AW457" s="12" t="s">
        <v>33</v>
      </c>
      <c r="AX457" s="12" t="s">
        <v>79</v>
      </c>
      <c r="AY457" s="151" t="s">
        <v>138</v>
      </c>
    </row>
    <row r="458" spans="2:65" s="13" customFormat="1" ht="11.25">
      <c r="B458" s="157"/>
      <c r="D458" s="150" t="s">
        <v>147</v>
      </c>
      <c r="E458" s="158" t="s">
        <v>1</v>
      </c>
      <c r="F458" s="159" t="s">
        <v>148</v>
      </c>
      <c r="H458" s="160">
        <v>36</v>
      </c>
      <c r="I458" s="161"/>
      <c r="L458" s="157"/>
      <c r="M458" s="162"/>
      <c r="T458" s="163"/>
      <c r="AT458" s="158" t="s">
        <v>147</v>
      </c>
      <c r="AU458" s="158" t="s">
        <v>88</v>
      </c>
      <c r="AV458" s="13" t="s">
        <v>149</v>
      </c>
      <c r="AW458" s="13" t="s">
        <v>33</v>
      </c>
      <c r="AX458" s="13" t="s">
        <v>86</v>
      </c>
      <c r="AY458" s="158" t="s">
        <v>138</v>
      </c>
    </row>
    <row r="459" spans="2:65" s="1" customFormat="1" ht="16.5" customHeight="1">
      <c r="B459" s="30"/>
      <c r="C459" s="135" t="s">
        <v>711</v>
      </c>
      <c r="D459" s="135" t="s">
        <v>141</v>
      </c>
      <c r="E459" s="136" t="s">
        <v>1049</v>
      </c>
      <c r="F459" s="137" t="s">
        <v>1050</v>
      </c>
      <c r="G459" s="138" t="s">
        <v>278</v>
      </c>
      <c r="H459" s="139">
        <v>36</v>
      </c>
      <c r="I459" s="140"/>
      <c r="J459" s="141">
        <f>ROUND(I459*H459,2)</f>
        <v>0</v>
      </c>
      <c r="K459" s="142"/>
      <c r="L459" s="30"/>
      <c r="M459" s="143" t="s">
        <v>1</v>
      </c>
      <c r="N459" s="144" t="s">
        <v>44</v>
      </c>
      <c r="P459" s="145">
        <f>O459*H459</f>
        <v>0</v>
      </c>
      <c r="Q459" s="145">
        <v>0</v>
      </c>
      <c r="R459" s="145">
        <f>Q459*H459</f>
        <v>0</v>
      </c>
      <c r="S459" s="145">
        <v>1E-4</v>
      </c>
      <c r="T459" s="146">
        <f>S459*H459</f>
        <v>3.6000000000000003E-3</v>
      </c>
      <c r="AR459" s="147" t="s">
        <v>296</v>
      </c>
      <c r="AT459" s="147" t="s">
        <v>141</v>
      </c>
      <c r="AU459" s="147" t="s">
        <v>88</v>
      </c>
      <c r="AY459" s="15" t="s">
        <v>138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5" t="s">
        <v>86</v>
      </c>
      <c r="BK459" s="148">
        <f>ROUND(I459*H459,2)</f>
        <v>0</v>
      </c>
      <c r="BL459" s="15" t="s">
        <v>296</v>
      </c>
      <c r="BM459" s="147" t="s">
        <v>1051</v>
      </c>
    </row>
    <row r="460" spans="2:65" s="12" customFormat="1" ht="11.25">
      <c r="B460" s="149"/>
      <c r="D460" s="150" t="s">
        <v>147</v>
      </c>
      <c r="E460" s="151" t="s">
        <v>1</v>
      </c>
      <c r="F460" s="152" t="s">
        <v>1052</v>
      </c>
      <c r="H460" s="153">
        <v>36</v>
      </c>
      <c r="I460" s="154"/>
      <c r="L460" s="149"/>
      <c r="M460" s="155"/>
      <c r="T460" s="156"/>
      <c r="AT460" s="151" t="s">
        <v>147</v>
      </c>
      <c r="AU460" s="151" t="s">
        <v>88</v>
      </c>
      <c r="AV460" s="12" t="s">
        <v>88</v>
      </c>
      <c r="AW460" s="12" t="s">
        <v>33</v>
      </c>
      <c r="AX460" s="12" t="s">
        <v>79</v>
      </c>
      <c r="AY460" s="151" t="s">
        <v>138</v>
      </c>
    </row>
    <row r="461" spans="2:65" s="13" customFormat="1" ht="11.25">
      <c r="B461" s="157"/>
      <c r="D461" s="150" t="s">
        <v>147</v>
      </c>
      <c r="E461" s="158" t="s">
        <v>1</v>
      </c>
      <c r="F461" s="159" t="s">
        <v>148</v>
      </c>
      <c r="H461" s="160">
        <v>36</v>
      </c>
      <c r="I461" s="161"/>
      <c r="L461" s="157"/>
      <c r="M461" s="162"/>
      <c r="T461" s="163"/>
      <c r="AT461" s="158" t="s">
        <v>147</v>
      </c>
      <c r="AU461" s="158" t="s">
        <v>88</v>
      </c>
      <c r="AV461" s="13" t="s">
        <v>149</v>
      </c>
      <c r="AW461" s="13" t="s">
        <v>33</v>
      </c>
      <c r="AX461" s="13" t="s">
        <v>86</v>
      </c>
      <c r="AY461" s="158" t="s">
        <v>138</v>
      </c>
    </row>
    <row r="462" spans="2:65" s="1" customFormat="1" ht="37.9" customHeight="1">
      <c r="B462" s="30"/>
      <c r="C462" s="135" t="s">
        <v>715</v>
      </c>
      <c r="D462" s="135" t="s">
        <v>141</v>
      </c>
      <c r="E462" s="136" t="s">
        <v>1053</v>
      </c>
      <c r="F462" s="137" t="s">
        <v>1054</v>
      </c>
      <c r="G462" s="138" t="s">
        <v>381</v>
      </c>
      <c r="H462" s="139">
        <v>3</v>
      </c>
      <c r="I462" s="140"/>
      <c r="J462" s="141">
        <f>ROUND(I462*H462,2)</f>
        <v>0</v>
      </c>
      <c r="K462" s="142"/>
      <c r="L462" s="30"/>
      <c r="M462" s="143" t="s">
        <v>1</v>
      </c>
      <c r="N462" s="144" t="s">
        <v>44</v>
      </c>
      <c r="P462" s="145">
        <f>O462*H462</f>
        <v>0</v>
      </c>
      <c r="Q462" s="145">
        <v>5.3099999999999996E-3</v>
      </c>
      <c r="R462" s="145">
        <f>Q462*H462</f>
        <v>1.593E-2</v>
      </c>
      <c r="S462" s="145">
        <v>0</v>
      </c>
      <c r="T462" s="146">
        <f>S462*H462</f>
        <v>0</v>
      </c>
      <c r="AR462" s="147" t="s">
        <v>296</v>
      </c>
      <c r="AT462" s="147" t="s">
        <v>141</v>
      </c>
      <c r="AU462" s="147" t="s">
        <v>88</v>
      </c>
      <c r="AY462" s="15" t="s">
        <v>138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5" t="s">
        <v>86</v>
      </c>
      <c r="BK462" s="148">
        <f>ROUND(I462*H462,2)</f>
        <v>0</v>
      </c>
      <c r="BL462" s="15" t="s">
        <v>296</v>
      </c>
      <c r="BM462" s="147" t="s">
        <v>734</v>
      </c>
    </row>
    <row r="463" spans="2:65" s="12" customFormat="1" ht="11.25">
      <c r="B463" s="149"/>
      <c r="D463" s="150" t="s">
        <v>147</v>
      </c>
      <c r="E463" s="151" t="s">
        <v>1</v>
      </c>
      <c r="F463" s="152" t="s">
        <v>1055</v>
      </c>
      <c r="H463" s="153">
        <v>3</v>
      </c>
      <c r="I463" s="154"/>
      <c r="L463" s="149"/>
      <c r="M463" s="155"/>
      <c r="T463" s="156"/>
      <c r="AT463" s="151" t="s">
        <v>147</v>
      </c>
      <c r="AU463" s="151" t="s">
        <v>88</v>
      </c>
      <c r="AV463" s="12" t="s">
        <v>88</v>
      </c>
      <c r="AW463" s="12" t="s">
        <v>33</v>
      </c>
      <c r="AX463" s="12" t="s">
        <v>79</v>
      </c>
      <c r="AY463" s="151" t="s">
        <v>138</v>
      </c>
    </row>
    <row r="464" spans="2:65" s="13" customFormat="1" ht="11.25">
      <c r="B464" s="157"/>
      <c r="D464" s="150" t="s">
        <v>147</v>
      </c>
      <c r="E464" s="158" t="s">
        <v>1</v>
      </c>
      <c r="F464" s="159" t="s">
        <v>148</v>
      </c>
      <c r="H464" s="160">
        <v>3</v>
      </c>
      <c r="I464" s="161"/>
      <c r="L464" s="157"/>
      <c r="M464" s="162"/>
      <c r="T464" s="163"/>
      <c r="AT464" s="158" t="s">
        <v>147</v>
      </c>
      <c r="AU464" s="158" t="s">
        <v>88</v>
      </c>
      <c r="AV464" s="13" t="s">
        <v>149</v>
      </c>
      <c r="AW464" s="13" t="s">
        <v>33</v>
      </c>
      <c r="AX464" s="13" t="s">
        <v>86</v>
      </c>
      <c r="AY464" s="158" t="s">
        <v>138</v>
      </c>
    </row>
    <row r="465" spans="2:65" s="1" customFormat="1" ht="37.9" customHeight="1">
      <c r="B465" s="30"/>
      <c r="C465" s="135" t="s">
        <v>720</v>
      </c>
      <c r="D465" s="135" t="s">
        <v>141</v>
      </c>
      <c r="E465" s="136" t="s">
        <v>736</v>
      </c>
      <c r="F465" s="137" t="s">
        <v>737</v>
      </c>
      <c r="G465" s="138" t="s">
        <v>381</v>
      </c>
      <c r="H465" s="139">
        <v>3</v>
      </c>
      <c r="I465" s="140"/>
      <c r="J465" s="141">
        <f>ROUND(I465*H465,2)</f>
        <v>0</v>
      </c>
      <c r="K465" s="142"/>
      <c r="L465" s="30"/>
      <c r="M465" s="143" t="s">
        <v>1</v>
      </c>
      <c r="N465" s="144" t="s">
        <v>44</v>
      </c>
      <c r="P465" s="145">
        <f>O465*H465</f>
        <v>0</v>
      </c>
      <c r="Q465" s="145">
        <v>0</v>
      </c>
      <c r="R465" s="145">
        <f>Q465*H465</f>
        <v>0</v>
      </c>
      <c r="S465" s="145">
        <v>4.64E-3</v>
      </c>
      <c r="T465" s="146">
        <f>S465*H465</f>
        <v>1.392E-2</v>
      </c>
      <c r="AR465" s="147" t="s">
        <v>296</v>
      </c>
      <c r="AT465" s="147" t="s">
        <v>141</v>
      </c>
      <c r="AU465" s="147" t="s">
        <v>88</v>
      </c>
      <c r="AY465" s="15" t="s">
        <v>138</v>
      </c>
      <c r="BE465" s="148">
        <f>IF(N465="základní",J465,0)</f>
        <v>0</v>
      </c>
      <c r="BF465" s="148">
        <f>IF(N465="snížená",J465,0)</f>
        <v>0</v>
      </c>
      <c r="BG465" s="148">
        <f>IF(N465="zákl. přenesená",J465,0)</f>
        <v>0</v>
      </c>
      <c r="BH465" s="148">
        <f>IF(N465="sníž. přenesená",J465,0)</f>
        <v>0</v>
      </c>
      <c r="BI465" s="148">
        <f>IF(N465="nulová",J465,0)</f>
        <v>0</v>
      </c>
      <c r="BJ465" s="15" t="s">
        <v>86</v>
      </c>
      <c r="BK465" s="148">
        <f>ROUND(I465*H465,2)</f>
        <v>0</v>
      </c>
      <c r="BL465" s="15" t="s">
        <v>296</v>
      </c>
      <c r="BM465" s="147" t="s">
        <v>738</v>
      </c>
    </row>
    <row r="466" spans="2:65" s="12" customFormat="1" ht="11.25">
      <c r="B466" s="149"/>
      <c r="D466" s="150" t="s">
        <v>147</v>
      </c>
      <c r="E466" s="151" t="s">
        <v>1</v>
      </c>
      <c r="F466" s="152" t="s">
        <v>1055</v>
      </c>
      <c r="H466" s="153">
        <v>3</v>
      </c>
      <c r="I466" s="154"/>
      <c r="L466" s="149"/>
      <c r="M466" s="155"/>
      <c r="T466" s="156"/>
      <c r="AT466" s="151" t="s">
        <v>147</v>
      </c>
      <c r="AU466" s="151" t="s">
        <v>88</v>
      </c>
      <c r="AV466" s="12" t="s">
        <v>88</v>
      </c>
      <c r="AW466" s="12" t="s">
        <v>33</v>
      </c>
      <c r="AX466" s="12" t="s">
        <v>79</v>
      </c>
      <c r="AY466" s="151" t="s">
        <v>138</v>
      </c>
    </row>
    <row r="467" spans="2:65" s="13" customFormat="1" ht="11.25">
      <c r="B467" s="157"/>
      <c r="D467" s="150" t="s">
        <v>147</v>
      </c>
      <c r="E467" s="158" t="s">
        <v>1</v>
      </c>
      <c r="F467" s="159" t="s">
        <v>148</v>
      </c>
      <c r="H467" s="160">
        <v>3</v>
      </c>
      <c r="I467" s="161"/>
      <c r="L467" s="157"/>
      <c r="M467" s="162"/>
      <c r="T467" s="163"/>
      <c r="AT467" s="158" t="s">
        <v>147</v>
      </c>
      <c r="AU467" s="158" t="s">
        <v>88</v>
      </c>
      <c r="AV467" s="13" t="s">
        <v>149</v>
      </c>
      <c r="AW467" s="13" t="s">
        <v>33</v>
      </c>
      <c r="AX467" s="13" t="s">
        <v>86</v>
      </c>
      <c r="AY467" s="158" t="s">
        <v>138</v>
      </c>
    </row>
    <row r="468" spans="2:65" s="1" customFormat="1" ht="37.9" customHeight="1">
      <c r="B468" s="30"/>
      <c r="C468" s="135" t="s">
        <v>725</v>
      </c>
      <c r="D468" s="135" t="s">
        <v>141</v>
      </c>
      <c r="E468" s="136" t="s">
        <v>740</v>
      </c>
      <c r="F468" s="137" t="s">
        <v>741</v>
      </c>
      <c r="G468" s="138" t="s">
        <v>278</v>
      </c>
      <c r="H468" s="139">
        <v>2</v>
      </c>
      <c r="I468" s="140"/>
      <c r="J468" s="141">
        <f>ROUND(I468*H468,2)</f>
        <v>0</v>
      </c>
      <c r="K468" s="142"/>
      <c r="L468" s="30"/>
      <c r="M468" s="143" t="s">
        <v>1</v>
      </c>
      <c r="N468" s="144" t="s">
        <v>44</v>
      </c>
      <c r="P468" s="145">
        <f>O468*H468</f>
        <v>0</v>
      </c>
      <c r="Q468" s="145">
        <v>0</v>
      </c>
      <c r="R468" s="145">
        <f>Q468*H468</f>
        <v>0</v>
      </c>
      <c r="S468" s="145">
        <v>5.7000000000000002E-3</v>
      </c>
      <c r="T468" s="146">
        <f>S468*H468</f>
        <v>1.14E-2</v>
      </c>
      <c r="AR468" s="147" t="s">
        <v>296</v>
      </c>
      <c r="AT468" s="147" t="s">
        <v>141</v>
      </c>
      <c r="AU468" s="147" t="s">
        <v>88</v>
      </c>
      <c r="AY468" s="15" t="s">
        <v>138</v>
      </c>
      <c r="BE468" s="148">
        <f>IF(N468="základní",J468,0)</f>
        <v>0</v>
      </c>
      <c r="BF468" s="148">
        <f>IF(N468="snížená",J468,0)</f>
        <v>0</v>
      </c>
      <c r="BG468" s="148">
        <f>IF(N468="zákl. přenesená",J468,0)</f>
        <v>0</v>
      </c>
      <c r="BH468" s="148">
        <f>IF(N468="sníž. přenesená",J468,0)</f>
        <v>0</v>
      </c>
      <c r="BI468" s="148">
        <f>IF(N468="nulová",J468,0)</f>
        <v>0</v>
      </c>
      <c r="BJ468" s="15" t="s">
        <v>86</v>
      </c>
      <c r="BK468" s="148">
        <f>ROUND(I468*H468,2)</f>
        <v>0</v>
      </c>
      <c r="BL468" s="15" t="s">
        <v>296</v>
      </c>
      <c r="BM468" s="147" t="s">
        <v>742</v>
      </c>
    </row>
    <row r="469" spans="2:65" s="12" customFormat="1" ht="11.25">
      <c r="B469" s="149"/>
      <c r="D469" s="150" t="s">
        <v>147</v>
      </c>
      <c r="E469" s="151" t="s">
        <v>1</v>
      </c>
      <c r="F469" s="152" t="s">
        <v>1056</v>
      </c>
      <c r="H469" s="153">
        <v>2</v>
      </c>
      <c r="I469" s="154"/>
      <c r="L469" s="149"/>
      <c r="M469" s="155"/>
      <c r="T469" s="156"/>
      <c r="AT469" s="151" t="s">
        <v>147</v>
      </c>
      <c r="AU469" s="151" t="s">
        <v>88</v>
      </c>
      <c r="AV469" s="12" t="s">
        <v>88</v>
      </c>
      <c r="AW469" s="12" t="s">
        <v>33</v>
      </c>
      <c r="AX469" s="12" t="s">
        <v>79</v>
      </c>
      <c r="AY469" s="151" t="s">
        <v>138</v>
      </c>
    </row>
    <row r="470" spans="2:65" s="13" customFormat="1" ht="11.25">
      <c r="B470" s="157"/>
      <c r="D470" s="150" t="s">
        <v>147</v>
      </c>
      <c r="E470" s="158" t="s">
        <v>1</v>
      </c>
      <c r="F470" s="159" t="s">
        <v>148</v>
      </c>
      <c r="H470" s="160">
        <v>2</v>
      </c>
      <c r="I470" s="161"/>
      <c r="L470" s="157"/>
      <c r="M470" s="162"/>
      <c r="T470" s="163"/>
      <c r="AT470" s="158" t="s">
        <v>147</v>
      </c>
      <c r="AU470" s="158" t="s">
        <v>88</v>
      </c>
      <c r="AV470" s="13" t="s">
        <v>149</v>
      </c>
      <c r="AW470" s="13" t="s">
        <v>33</v>
      </c>
      <c r="AX470" s="13" t="s">
        <v>86</v>
      </c>
      <c r="AY470" s="158" t="s">
        <v>138</v>
      </c>
    </row>
    <row r="471" spans="2:65" s="1" customFormat="1" ht="37.9" customHeight="1">
      <c r="B471" s="30"/>
      <c r="C471" s="135" t="s">
        <v>731</v>
      </c>
      <c r="D471" s="135" t="s">
        <v>141</v>
      </c>
      <c r="E471" s="136" t="s">
        <v>1057</v>
      </c>
      <c r="F471" s="137" t="s">
        <v>1058</v>
      </c>
      <c r="G471" s="138" t="s">
        <v>278</v>
      </c>
      <c r="H471" s="139">
        <v>2</v>
      </c>
      <c r="I471" s="140"/>
      <c r="J471" s="141">
        <f>ROUND(I471*H471,2)</f>
        <v>0</v>
      </c>
      <c r="K471" s="142"/>
      <c r="L471" s="30"/>
      <c r="M471" s="143" t="s">
        <v>1</v>
      </c>
      <c r="N471" s="144" t="s">
        <v>44</v>
      </c>
      <c r="P471" s="145">
        <f>O471*H471</f>
        <v>0</v>
      </c>
      <c r="Q471" s="145">
        <v>0</v>
      </c>
      <c r="R471" s="145">
        <f>Q471*H471</f>
        <v>0</v>
      </c>
      <c r="S471" s="145">
        <v>0</v>
      </c>
      <c r="T471" s="146">
        <f>S471*H471</f>
        <v>0</v>
      </c>
      <c r="AR471" s="147" t="s">
        <v>296</v>
      </c>
      <c r="AT471" s="147" t="s">
        <v>141</v>
      </c>
      <c r="AU471" s="147" t="s">
        <v>88</v>
      </c>
      <c r="AY471" s="15" t="s">
        <v>138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5" t="s">
        <v>86</v>
      </c>
      <c r="BK471" s="148">
        <f>ROUND(I471*H471,2)</f>
        <v>0</v>
      </c>
      <c r="BL471" s="15" t="s">
        <v>296</v>
      </c>
      <c r="BM471" s="147" t="s">
        <v>1059</v>
      </c>
    </row>
    <row r="472" spans="2:65" s="12" customFormat="1" ht="11.25">
      <c r="B472" s="149"/>
      <c r="D472" s="150" t="s">
        <v>147</v>
      </c>
      <c r="E472" s="151" t="s">
        <v>1</v>
      </c>
      <c r="F472" s="152" t="s">
        <v>1060</v>
      </c>
      <c r="H472" s="153">
        <v>2</v>
      </c>
      <c r="I472" s="154"/>
      <c r="L472" s="149"/>
      <c r="M472" s="155"/>
      <c r="T472" s="156"/>
      <c r="AT472" s="151" t="s">
        <v>147</v>
      </c>
      <c r="AU472" s="151" t="s">
        <v>88</v>
      </c>
      <c r="AV472" s="12" t="s">
        <v>88</v>
      </c>
      <c r="AW472" s="12" t="s">
        <v>33</v>
      </c>
      <c r="AX472" s="12" t="s">
        <v>79</v>
      </c>
      <c r="AY472" s="151" t="s">
        <v>138</v>
      </c>
    </row>
    <row r="473" spans="2:65" s="13" customFormat="1" ht="11.25">
      <c r="B473" s="157"/>
      <c r="D473" s="150" t="s">
        <v>147</v>
      </c>
      <c r="E473" s="158" t="s">
        <v>1</v>
      </c>
      <c r="F473" s="159" t="s">
        <v>148</v>
      </c>
      <c r="H473" s="160">
        <v>2</v>
      </c>
      <c r="I473" s="161"/>
      <c r="L473" s="157"/>
      <c r="M473" s="162"/>
      <c r="T473" s="163"/>
      <c r="AT473" s="158" t="s">
        <v>147</v>
      </c>
      <c r="AU473" s="158" t="s">
        <v>88</v>
      </c>
      <c r="AV473" s="13" t="s">
        <v>149</v>
      </c>
      <c r="AW473" s="13" t="s">
        <v>33</v>
      </c>
      <c r="AX473" s="13" t="s">
        <v>86</v>
      </c>
      <c r="AY473" s="158" t="s">
        <v>138</v>
      </c>
    </row>
    <row r="474" spans="2:65" s="1" customFormat="1" ht="16.5" customHeight="1">
      <c r="B474" s="30"/>
      <c r="C474" s="170" t="s">
        <v>640</v>
      </c>
      <c r="D474" s="170" t="s">
        <v>241</v>
      </c>
      <c r="E474" s="171" t="s">
        <v>1061</v>
      </c>
      <c r="F474" s="172" t="s">
        <v>1062</v>
      </c>
      <c r="G474" s="173" t="s">
        <v>278</v>
      </c>
      <c r="H474" s="174">
        <v>2</v>
      </c>
      <c r="I474" s="175"/>
      <c r="J474" s="176">
        <f>ROUND(I474*H474,2)</f>
        <v>0</v>
      </c>
      <c r="K474" s="177"/>
      <c r="L474" s="178"/>
      <c r="M474" s="179" t="s">
        <v>1</v>
      </c>
      <c r="N474" s="180" t="s">
        <v>44</v>
      </c>
      <c r="P474" s="145">
        <f>O474*H474</f>
        <v>0</v>
      </c>
      <c r="Q474" s="145">
        <v>1.6999999999999999E-3</v>
      </c>
      <c r="R474" s="145">
        <f>Q474*H474</f>
        <v>3.3999999999999998E-3</v>
      </c>
      <c r="S474" s="145">
        <v>0</v>
      </c>
      <c r="T474" s="146">
        <f>S474*H474</f>
        <v>0</v>
      </c>
      <c r="AR474" s="147" t="s">
        <v>391</v>
      </c>
      <c r="AT474" s="147" t="s">
        <v>241</v>
      </c>
      <c r="AU474" s="147" t="s">
        <v>88</v>
      </c>
      <c r="AY474" s="15" t="s">
        <v>138</v>
      </c>
      <c r="BE474" s="148">
        <f>IF(N474="základní",J474,0)</f>
        <v>0</v>
      </c>
      <c r="BF474" s="148">
        <f>IF(N474="snížená",J474,0)</f>
        <v>0</v>
      </c>
      <c r="BG474" s="148">
        <f>IF(N474="zákl. přenesená",J474,0)</f>
        <v>0</v>
      </c>
      <c r="BH474" s="148">
        <f>IF(N474="sníž. přenesená",J474,0)</f>
        <v>0</v>
      </c>
      <c r="BI474" s="148">
        <f>IF(N474="nulová",J474,0)</f>
        <v>0</v>
      </c>
      <c r="BJ474" s="15" t="s">
        <v>86</v>
      </c>
      <c r="BK474" s="148">
        <f>ROUND(I474*H474,2)</f>
        <v>0</v>
      </c>
      <c r="BL474" s="15" t="s">
        <v>296</v>
      </c>
      <c r="BM474" s="147" t="s">
        <v>1063</v>
      </c>
    </row>
    <row r="475" spans="2:65" s="12" customFormat="1" ht="11.25">
      <c r="B475" s="149"/>
      <c r="D475" s="150" t="s">
        <v>147</v>
      </c>
      <c r="E475" s="151" t="s">
        <v>1</v>
      </c>
      <c r="F475" s="152" t="s">
        <v>1060</v>
      </c>
      <c r="H475" s="153">
        <v>2</v>
      </c>
      <c r="I475" s="154"/>
      <c r="L475" s="149"/>
      <c r="M475" s="155"/>
      <c r="T475" s="156"/>
      <c r="AT475" s="151" t="s">
        <v>147</v>
      </c>
      <c r="AU475" s="151" t="s">
        <v>88</v>
      </c>
      <c r="AV475" s="12" t="s">
        <v>88</v>
      </c>
      <c r="AW475" s="12" t="s">
        <v>33</v>
      </c>
      <c r="AX475" s="12" t="s">
        <v>79</v>
      </c>
      <c r="AY475" s="151" t="s">
        <v>138</v>
      </c>
    </row>
    <row r="476" spans="2:65" s="13" customFormat="1" ht="11.25">
      <c r="B476" s="157"/>
      <c r="D476" s="150" t="s">
        <v>147</v>
      </c>
      <c r="E476" s="158" t="s">
        <v>1</v>
      </c>
      <c r="F476" s="159" t="s">
        <v>148</v>
      </c>
      <c r="H476" s="160">
        <v>2</v>
      </c>
      <c r="I476" s="161"/>
      <c r="L476" s="157"/>
      <c r="M476" s="162"/>
      <c r="T476" s="163"/>
      <c r="AT476" s="158" t="s">
        <v>147</v>
      </c>
      <c r="AU476" s="158" t="s">
        <v>88</v>
      </c>
      <c r="AV476" s="13" t="s">
        <v>149</v>
      </c>
      <c r="AW476" s="13" t="s">
        <v>33</v>
      </c>
      <c r="AX476" s="13" t="s">
        <v>86</v>
      </c>
      <c r="AY476" s="158" t="s">
        <v>138</v>
      </c>
    </row>
    <row r="477" spans="2:65" s="1" customFormat="1" ht="24.2" customHeight="1">
      <c r="B477" s="30"/>
      <c r="C477" s="135" t="s">
        <v>739</v>
      </c>
      <c r="D477" s="135" t="s">
        <v>141</v>
      </c>
      <c r="E477" s="136" t="s">
        <v>754</v>
      </c>
      <c r="F477" s="137" t="s">
        <v>755</v>
      </c>
      <c r="G477" s="138" t="s">
        <v>475</v>
      </c>
      <c r="H477" s="181"/>
      <c r="I477" s="140"/>
      <c r="J477" s="141">
        <f>ROUND(I477*H477,2)</f>
        <v>0</v>
      </c>
      <c r="K477" s="142"/>
      <c r="L477" s="30"/>
      <c r="M477" s="143" t="s">
        <v>1</v>
      </c>
      <c r="N477" s="144" t="s">
        <v>44</v>
      </c>
      <c r="P477" s="145">
        <f>O477*H477</f>
        <v>0</v>
      </c>
      <c r="Q477" s="145">
        <v>0</v>
      </c>
      <c r="R477" s="145">
        <f>Q477*H477</f>
        <v>0</v>
      </c>
      <c r="S477" s="145">
        <v>0</v>
      </c>
      <c r="T477" s="146">
        <f>S477*H477</f>
        <v>0</v>
      </c>
      <c r="AR477" s="147" t="s">
        <v>296</v>
      </c>
      <c r="AT477" s="147" t="s">
        <v>141</v>
      </c>
      <c r="AU477" s="147" t="s">
        <v>88</v>
      </c>
      <c r="AY477" s="15" t="s">
        <v>138</v>
      </c>
      <c r="BE477" s="148">
        <f>IF(N477="základní",J477,0)</f>
        <v>0</v>
      </c>
      <c r="BF477" s="148">
        <f>IF(N477="snížená",J477,0)</f>
        <v>0</v>
      </c>
      <c r="BG477" s="148">
        <f>IF(N477="zákl. přenesená",J477,0)</f>
        <v>0</v>
      </c>
      <c r="BH477" s="148">
        <f>IF(N477="sníž. přenesená",J477,0)</f>
        <v>0</v>
      </c>
      <c r="BI477" s="148">
        <f>IF(N477="nulová",J477,0)</f>
        <v>0</v>
      </c>
      <c r="BJ477" s="15" t="s">
        <v>86</v>
      </c>
      <c r="BK477" s="148">
        <f>ROUND(I477*H477,2)</f>
        <v>0</v>
      </c>
      <c r="BL477" s="15" t="s">
        <v>296</v>
      </c>
      <c r="BM477" s="147" t="s">
        <v>756</v>
      </c>
    </row>
    <row r="478" spans="2:65" s="11" customFormat="1" ht="22.9" customHeight="1">
      <c r="B478" s="123"/>
      <c r="D478" s="124" t="s">
        <v>78</v>
      </c>
      <c r="E478" s="133" t="s">
        <v>757</v>
      </c>
      <c r="F478" s="133" t="s">
        <v>758</v>
      </c>
      <c r="I478" s="126"/>
      <c r="J478" s="134">
        <f>BK478</f>
        <v>0</v>
      </c>
      <c r="L478" s="123"/>
      <c r="M478" s="128"/>
      <c r="P478" s="129">
        <f>SUM(P479:P514)</f>
        <v>0</v>
      </c>
      <c r="R478" s="129">
        <f>SUM(R479:R514)</f>
        <v>2.8324521000000003</v>
      </c>
      <c r="T478" s="130">
        <f>SUM(T479:T514)</f>
        <v>1.2415620000000001</v>
      </c>
      <c r="AR478" s="124" t="s">
        <v>88</v>
      </c>
      <c r="AT478" s="131" t="s">
        <v>78</v>
      </c>
      <c r="AU478" s="131" t="s">
        <v>86</v>
      </c>
      <c r="AY478" s="124" t="s">
        <v>138</v>
      </c>
      <c r="BK478" s="132">
        <f>SUM(BK479:BK514)</f>
        <v>0</v>
      </c>
    </row>
    <row r="479" spans="2:65" s="1" customFormat="1" ht="33" customHeight="1">
      <c r="B479" s="30"/>
      <c r="C479" s="135" t="s">
        <v>744</v>
      </c>
      <c r="D479" s="135" t="s">
        <v>141</v>
      </c>
      <c r="E479" s="136" t="s">
        <v>760</v>
      </c>
      <c r="F479" s="137" t="s">
        <v>761</v>
      </c>
      <c r="G479" s="138" t="s">
        <v>252</v>
      </c>
      <c r="H479" s="139">
        <v>3.79</v>
      </c>
      <c r="I479" s="140"/>
      <c r="J479" s="141">
        <f>ROUND(I479*H479,2)</f>
        <v>0</v>
      </c>
      <c r="K479" s="142"/>
      <c r="L479" s="30"/>
      <c r="M479" s="143" t="s">
        <v>1</v>
      </c>
      <c r="N479" s="144" t="s">
        <v>44</v>
      </c>
      <c r="P479" s="145">
        <f>O479*H479</f>
        <v>0</v>
      </c>
      <c r="Q479" s="145">
        <v>1.89E-3</v>
      </c>
      <c r="R479" s="145">
        <f>Q479*H479</f>
        <v>7.1631000000000004E-3</v>
      </c>
      <c r="S479" s="145">
        <v>0</v>
      </c>
      <c r="T479" s="146">
        <f>S479*H479</f>
        <v>0</v>
      </c>
      <c r="AR479" s="147" t="s">
        <v>296</v>
      </c>
      <c r="AT479" s="147" t="s">
        <v>141</v>
      </c>
      <c r="AU479" s="147" t="s">
        <v>88</v>
      </c>
      <c r="AY479" s="15" t="s">
        <v>138</v>
      </c>
      <c r="BE479" s="148">
        <f>IF(N479="základní",J479,0)</f>
        <v>0</v>
      </c>
      <c r="BF479" s="148">
        <f>IF(N479="snížená",J479,0)</f>
        <v>0</v>
      </c>
      <c r="BG479" s="148">
        <f>IF(N479="zákl. přenesená",J479,0)</f>
        <v>0</v>
      </c>
      <c r="BH479" s="148">
        <f>IF(N479="sníž. přenesená",J479,0)</f>
        <v>0</v>
      </c>
      <c r="BI479" s="148">
        <f>IF(N479="nulová",J479,0)</f>
        <v>0</v>
      </c>
      <c r="BJ479" s="15" t="s">
        <v>86</v>
      </c>
      <c r="BK479" s="148">
        <f>ROUND(I479*H479,2)</f>
        <v>0</v>
      </c>
      <c r="BL479" s="15" t="s">
        <v>296</v>
      </c>
      <c r="BM479" s="147" t="s">
        <v>762</v>
      </c>
    </row>
    <row r="480" spans="2:65" s="12" customFormat="1" ht="11.25">
      <c r="B480" s="149"/>
      <c r="D480" s="150" t="s">
        <v>147</v>
      </c>
      <c r="E480" s="151" t="s">
        <v>1</v>
      </c>
      <c r="F480" s="152" t="s">
        <v>1064</v>
      </c>
      <c r="H480" s="153">
        <v>1.65</v>
      </c>
      <c r="I480" s="154"/>
      <c r="L480" s="149"/>
      <c r="M480" s="155"/>
      <c r="T480" s="156"/>
      <c r="AT480" s="151" t="s">
        <v>147</v>
      </c>
      <c r="AU480" s="151" t="s">
        <v>88</v>
      </c>
      <c r="AV480" s="12" t="s">
        <v>88</v>
      </c>
      <c r="AW480" s="12" t="s">
        <v>33</v>
      </c>
      <c r="AX480" s="12" t="s">
        <v>79</v>
      </c>
      <c r="AY480" s="151" t="s">
        <v>138</v>
      </c>
    </row>
    <row r="481" spans="2:65" s="12" customFormat="1" ht="11.25">
      <c r="B481" s="149"/>
      <c r="D481" s="150" t="s">
        <v>147</v>
      </c>
      <c r="E481" s="151" t="s">
        <v>1</v>
      </c>
      <c r="F481" s="152" t="s">
        <v>1065</v>
      </c>
      <c r="H481" s="153">
        <v>2.14</v>
      </c>
      <c r="I481" s="154"/>
      <c r="L481" s="149"/>
      <c r="M481" s="155"/>
      <c r="T481" s="156"/>
      <c r="AT481" s="151" t="s">
        <v>147</v>
      </c>
      <c r="AU481" s="151" t="s">
        <v>88</v>
      </c>
      <c r="AV481" s="12" t="s">
        <v>88</v>
      </c>
      <c r="AW481" s="12" t="s">
        <v>33</v>
      </c>
      <c r="AX481" s="12" t="s">
        <v>79</v>
      </c>
      <c r="AY481" s="151" t="s">
        <v>138</v>
      </c>
    </row>
    <row r="482" spans="2:65" s="13" customFormat="1" ht="11.25">
      <c r="B482" s="157"/>
      <c r="D482" s="150" t="s">
        <v>147</v>
      </c>
      <c r="E482" s="158" t="s">
        <v>1</v>
      </c>
      <c r="F482" s="159" t="s">
        <v>148</v>
      </c>
      <c r="H482" s="160">
        <v>3.79</v>
      </c>
      <c r="I482" s="161"/>
      <c r="L482" s="157"/>
      <c r="M482" s="162"/>
      <c r="T482" s="163"/>
      <c r="AT482" s="158" t="s">
        <v>147</v>
      </c>
      <c r="AU482" s="158" t="s">
        <v>88</v>
      </c>
      <c r="AV482" s="13" t="s">
        <v>149</v>
      </c>
      <c r="AW482" s="13" t="s">
        <v>33</v>
      </c>
      <c r="AX482" s="13" t="s">
        <v>86</v>
      </c>
      <c r="AY482" s="158" t="s">
        <v>138</v>
      </c>
    </row>
    <row r="483" spans="2:65" s="1" customFormat="1" ht="24.2" customHeight="1">
      <c r="B483" s="30"/>
      <c r="C483" s="135" t="s">
        <v>748</v>
      </c>
      <c r="D483" s="135" t="s">
        <v>141</v>
      </c>
      <c r="E483" s="136" t="s">
        <v>766</v>
      </c>
      <c r="F483" s="137" t="s">
        <v>767</v>
      </c>
      <c r="G483" s="138" t="s">
        <v>238</v>
      </c>
      <c r="H483" s="139">
        <v>50</v>
      </c>
      <c r="I483" s="140"/>
      <c r="J483" s="141">
        <f>ROUND(I483*H483,2)</f>
        <v>0</v>
      </c>
      <c r="K483" s="142"/>
      <c r="L483" s="30"/>
      <c r="M483" s="143" t="s">
        <v>1</v>
      </c>
      <c r="N483" s="144" t="s">
        <v>44</v>
      </c>
      <c r="P483" s="145">
        <f>O483*H483</f>
        <v>0</v>
      </c>
      <c r="Q483" s="145">
        <v>0</v>
      </c>
      <c r="R483" s="145">
        <f>Q483*H483</f>
        <v>0</v>
      </c>
      <c r="S483" s="145">
        <v>0</v>
      </c>
      <c r="T483" s="146">
        <f>S483*H483</f>
        <v>0</v>
      </c>
      <c r="AR483" s="147" t="s">
        <v>296</v>
      </c>
      <c r="AT483" s="147" t="s">
        <v>141</v>
      </c>
      <c r="AU483" s="147" t="s">
        <v>88</v>
      </c>
      <c r="AY483" s="15" t="s">
        <v>138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5" t="s">
        <v>86</v>
      </c>
      <c r="BK483" s="148">
        <f>ROUND(I483*H483,2)</f>
        <v>0</v>
      </c>
      <c r="BL483" s="15" t="s">
        <v>296</v>
      </c>
      <c r="BM483" s="147" t="s">
        <v>768</v>
      </c>
    </row>
    <row r="484" spans="2:65" s="12" customFormat="1" ht="11.25">
      <c r="B484" s="149"/>
      <c r="D484" s="150" t="s">
        <v>147</v>
      </c>
      <c r="E484" s="151" t="s">
        <v>1</v>
      </c>
      <c r="F484" s="152" t="s">
        <v>1066</v>
      </c>
      <c r="H484" s="153">
        <v>50</v>
      </c>
      <c r="I484" s="154"/>
      <c r="L484" s="149"/>
      <c r="M484" s="155"/>
      <c r="T484" s="156"/>
      <c r="AT484" s="151" t="s">
        <v>147</v>
      </c>
      <c r="AU484" s="151" t="s">
        <v>88</v>
      </c>
      <c r="AV484" s="12" t="s">
        <v>88</v>
      </c>
      <c r="AW484" s="12" t="s">
        <v>33</v>
      </c>
      <c r="AX484" s="12" t="s">
        <v>79</v>
      </c>
      <c r="AY484" s="151" t="s">
        <v>138</v>
      </c>
    </row>
    <row r="485" spans="2:65" s="13" customFormat="1" ht="11.25">
      <c r="B485" s="157"/>
      <c r="D485" s="150" t="s">
        <v>147</v>
      </c>
      <c r="E485" s="158" t="s">
        <v>1</v>
      </c>
      <c r="F485" s="159" t="s">
        <v>148</v>
      </c>
      <c r="H485" s="160">
        <v>50</v>
      </c>
      <c r="I485" s="161"/>
      <c r="L485" s="157"/>
      <c r="M485" s="162"/>
      <c r="T485" s="163"/>
      <c r="AT485" s="158" t="s">
        <v>147</v>
      </c>
      <c r="AU485" s="158" t="s">
        <v>88</v>
      </c>
      <c r="AV485" s="13" t="s">
        <v>149</v>
      </c>
      <c r="AW485" s="13" t="s">
        <v>33</v>
      </c>
      <c r="AX485" s="13" t="s">
        <v>86</v>
      </c>
      <c r="AY485" s="158" t="s">
        <v>138</v>
      </c>
    </row>
    <row r="486" spans="2:65" s="1" customFormat="1" ht="16.5" customHeight="1">
      <c r="B486" s="30"/>
      <c r="C486" s="170" t="s">
        <v>753</v>
      </c>
      <c r="D486" s="170" t="s">
        <v>241</v>
      </c>
      <c r="E486" s="171" t="s">
        <v>771</v>
      </c>
      <c r="F486" s="172" t="s">
        <v>772</v>
      </c>
      <c r="G486" s="173" t="s">
        <v>252</v>
      </c>
      <c r="H486" s="174">
        <v>1.65</v>
      </c>
      <c r="I486" s="175"/>
      <c r="J486" s="176">
        <f>ROUND(I486*H486,2)</f>
        <v>0</v>
      </c>
      <c r="K486" s="177"/>
      <c r="L486" s="178"/>
      <c r="M486" s="179" t="s">
        <v>1</v>
      </c>
      <c r="N486" s="180" t="s">
        <v>44</v>
      </c>
      <c r="P486" s="145">
        <f>O486*H486</f>
        <v>0</v>
      </c>
      <c r="Q486" s="145">
        <v>0.55000000000000004</v>
      </c>
      <c r="R486" s="145">
        <f>Q486*H486</f>
        <v>0.90749999999999997</v>
      </c>
      <c r="S486" s="145">
        <v>0</v>
      </c>
      <c r="T486" s="146">
        <f>S486*H486</f>
        <v>0</v>
      </c>
      <c r="AR486" s="147" t="s">
        <v>391</v>
      </c>
      <c r="AT486" s="147" t="s">
        <v>241</v>
      </c>
      <c r="AU486" s="147" t="s">
        <v>88</v>
      </c>
      <c r="AY486" s="15" t="s">
        <v>138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5" t="s">
        <v>86</v>
      </c>
      <c r="BK486" s="148">
        <f>ROUND(I486*H486,2)</f>
        <v>0</v>
      </c>
      <c r="BL486" s="15" t="s">
        <v>296</v>
      </c>
      <c r="BM486" s="147" t="s">
        <v>773</v>
      </c>
    </row>
    <row r="487" spans="2:65" s="12" customFormat="1" ht="11.25">
      <c r="B487" s="149"/>
      <c r="D487" s="150" t="s">
        <v>147</v>
      </c>
      <c r="E487" s="151" t="s">
        <v>1</v>
      </c>
      <c r="F487" s="152" t="s">
        <v>1067</v>
      </c>
      <c r="H487" s="153">
        <v>1.5</v>
      </c>
      <c r="I487" s="154"/>
      <c r="L487" s="149"/>
      <c r="M487" s="155"/>
      <c r="T487" s="156"/>
      <c r="AT487" s="151" t="s">
        <v>147</v>
      </c>
      <c r="AU487" s="151" t="s">
        <v>88</v>
      </c>
      <c r="AV487" s="12" t="s">
        <v>88</v>
      </c>
      <c r="AW487" s="12" t="s">
        <v>33</v>
      </c>
      <c r="AX487" s="12" t="s">
        <v>79</v>
      </c>
      <c r="AY487" s="151" t="s">
        <v>138</v>
      </c>
    </row>
    <row r="488" spans="2:65" s="13" customFormat="1" ht="11.25">
      <c r="B488" s="157"/>
      <c r="D488" s="150" t="s">
        <v>147</v>
      </c>
      <c r="E488" s="158" t="s">
        <v>1</v>
      </c>
      <c r="F488" s="159" t="s">
        <v>148</v>
      </c>
      <c r="H488" s="160">
        <v>1.5</v>
      </c>
      <c r="I488" s="161"/>
      <c r="L488" s="157"/>
      <c r="M488" s="162"/>
      <c r="T488" s="163"/>
      <c r="AT488" s="158" t="s">
        <v>147</v>
      </c>
      <c r="AU488" s="158" t="s">
        <v>88</v>
      </c>
      <c r="AV488" s="13" t="s">
        <v>149</v>
      </c>
      <c r="AW488" s="13" t="s">
        <v>33</v>
      </c>
      <c r="AX488" s="13" t="s">
        <v>86</v>
      </c>
      <c r="AY488" s="158" t="s">
        <v>138</v>
      </c>
    </row>
    <row r="489" spans="2:65" s="12" customFormat="1" ht="11.25">
      <c r="B489" s="149"/>
      <c r="D489" s="150" t="s">
        <v>147</v>
      </c>
      <c r="F489" s="152" t="s">
        <v>1068</v>
      </c>
      <c r="H489" s="153">
        <v>1.65</v>
      </c>
      <c r="I489" s="154"/>
      <c r="L489" s="149"/>
      <c r="M489" s="155"/>
      <c r="T489" s="156"/>
      <c r="AT489" s="151" t="s">
        <v>147</v>
      </c>
      <c r="AU489" s="151" t="s">
        <v>88</v>
      </c>
      <c r="AV489" s="12" t="s">
        <v>88</v>
      </c>
      <c r="AW489" s="12" t="s">
        <v>4</v>
      </c>
      <c r="AX489" s="12" t="s">
        <v>86</v>
      </c>
      <c r="AY489" s="151" t="s">
        <v>138</v>
      </c>
    </row>
    <row r="490" spans="2:65" s="1" customFormat="1" ht="24.2" customHeight="1">
      <c r="B490" s="30"/>
      <c r="C490" s="135" t="s">
        <v>759</v>
      </c>
      <c r="D490" s="135" t="s">
        <v>141</v>
      </c>
      <c r="E490" s="136" t="s">
        <v>777</v>
      </c>
      <c r="F490" s="137" t="s">
        <v>778</v>
      </c>
      <c r="G490" s="138" t="s">
        <v>238</v>
      </c>
      <c r="H490" s="139">
        <v>51.2</v>
      </c>
      <c r="I490" s="140"/>
      <c r="J490" s="141">
        <f>ROUND(I490*H490,2)</f>
        <v>0</v>
      </c>
      <c r="K490" s="142"/>
      <c r="L490" s="30"/>
      <c r="M490" s="143" t="s">
        <v>1</v>
      </c>
      <c r="N490" s="144" t="s">
        <v>44</v>
      </c>
      <c r="P490" s="145">
        <f>O490*H490</f>
        <v>0</v>
      </c>
      <c r="Q490" s="145">
        <v>1.396E-2</v>
      </c>
      <c r="R490" s="145">
        <f>Q490*H490</f>
        <v>0.71475200000000005</v>
      </c>
      <c r="S490" s="145">
        <v>0</v>
      </c>
      <c r="T490" s="146">
        <f>S490*H490</f>
        <v>0</v>
      </c>
      <c r="AR490" s="147" t="s">
        <v>296</v>
      </c>
      <c r="AT490" s="147" t="s">
        <v>141</v>
      </c>
      <c r="AU490" s="147" t="s">
        <v>88</v>
      </c>
      <c r="AY490" s="15" t="s">
        <v>138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5" t="s">
        <v>86</v>
      </c>
      <c r="BK490" s="148">
        <f>ROUND(I490*H490,2)</f>
        <v>0</v>
      </c>
      <c r="BL490" s="15" t="s">
        <v>296</v>
      </c>
      <c r="BM490" s="147" t="s">
        <v>779</v>
      </c>
    </row>
    <row r="491" spans="2:65" s="12" customFormat="1" ht="11.25">
      <c r="B491" s="149"/>
      <c r="D491" s="150" t="s">
        <v>147</v>
      </c>
      <c r="E491" s="151" t="s">
        <v>1</v>
      </c>
      <c r="F491" s="152" t="s">
        <v>1069</v>
      </c>
      <c r="H491" s="153">
        <v>51.2</v>
      </c>
      <c r="I491" s="154"/>
      <c r="L491" s="149"/>
      <c r="M491" s="155"/>
      <c r="T491" s="156"/>
      <c r="AT491" s="151" t="s">
        <v>147</v>
      </c>
      <c r="AU491" s="151" t="s">
        <v>88</v>
      </c>
      <c r="AV491" s="12" t="s">
        <v>88</v>
      </c>
      <c r="AW491" s="12" t="s">
        <v>33</v>
      </c>
      <c r="AX491" s="12" t="s">
        <v>79</v>
      </c>
      <c r="AY491" s="151" t="s">
        <v>138</v>
      </c>
    </row>
    <row r="492" spans="2:65" s="13" customFormat="1" ht="11.25">
      <c r="B492" s="157"/>
      <c r="D492" s="150" t="s">
        <v>147</v>
      </c>
      <c r="E492" s="158" t="s">
        <v>1</v>
      </c>
      <c r="F492" s="159" t="s">
        <v>148</v>
      </c>
      <c r="H492" s="160">
        <v>51.2</v>
      </c>
      <c r="I492" s="161"/>
      <c r="L492" s="157"/>
      <c r="M492" s="162"/>
      <c r="T492" s="163"/>
      <c r="AT492" s="158" t="s">
        <v>147</v>
      </c>
      <c r="AU492" s="158" t="s">
        <v>88</v>
      </c>
      <c r="AV492" s="13" t="s">
        <v>149</v>
      </c>
      <c r="AW492" s="13" t="s">
        <v>33</v>
      </c>
      <c r="AX492" s="13" t="s">
        <v>86</v>
      </c>
      <c r="AY492" s="158" t="s">
        <v>138</v>
      </c>
    </row>
    <row r="493" spans="2:65" s="1" customFormat="1" ht="16.5" customHeight="1">
      <c r="B493" s="30"/>
      <c r="C493" s="135" t="s">
        <v>765</v>
      </c>
      <c r="D493" s="135" t="s">
        <v>141</v>
      </c>
      <c r="E493" s="136" t="s">
        <v>782</v>
      </c>
      <c r="F493" s="137" t="s">
        <v>783</v>
      </c>
      <c r="G493" s="138" t="s">
        <v>381</v>
      </c>
      <c r="H493" s="139">
        <v>110.1</v>
      </c>
      <c r="I493" s="140"/>
      <c r="J493" s="141">
        <f>ROUND(I493*H493,2)</f>
        <v>0</v>
      </c>
      <c r="K493" s="142"/>
      <c r="L493" s="30"/>
      <c r="M493" s="143" t="s">
        <v>1</v>
      </c>
      <c r="N493" s="144" t="s">
        <v>44</v>
      </c>
      <c r="P493" s="145">
        <f>O493*H493</f>
        <v>0</v>
      </c>
      <c r="Q493" s="145">
        <v>3.0000000000000001E-5</v>
      </c>
      <c r="R493" s="145">
        <f>Q493*H493</f>
        <v>3.3029999999999999E-3</v>
      </c>
      <c r="S493" s="145">
        <v>0</v>
      </c>
      <c r="T493" s="146">
        <f>S493*H493</f>
        <v>0</v>
      </c>
      <c r="AR493" s="147" t="s">
        <v>296</v>
      </c>
      <c r="AT493" s="147" t="s">
        <v>141</v>
      </c>
      <c r="AU493" s="147" t="s">
        <v>88</v>
      </c>
      <c r="AY493" s="15" t="s">
        <v>138</v>
      </c>
      <c r="BE493" s="148">
        <f>IF(N493="základní",J493,0)</f>
        <v>0</v>
      </c>
      <c r="BF493" s="148">
        <f>IF(N493="snížená",J493,0)</f>
        <v>0</v>
      </c>
      <c r="BG493" s="148">
        <f>IF(N493="zákl. přenesená",J493,0)</f>
        <v>0</v>
      </c>
      <c r="BH493" s="148">
        <f>IF(N493="sníž. přenesená",J493,0)</f>
        <v>0</v>
      </c>
      <c r="BI493" s="148">
        <f>IF(N493="nulová",J493,0)</f>
        <v>0</v>
      </c>
      <c r="BJ493" s="15" t="s">
        <v>86</v>
      </c>
      <c r="BK493" s="148">
        <f>ROUND(I493*H493,2)</f>
        <v>0</v>
      </c>
      <c r="BL493" s="15" t="s">
        <v>296</v>
      </c>
      <c r="BM493" s="147" t="s">
        <v>784</v>
      </c>
    </row>
    <row r="494" spans="2:65" s="12" customFormat="1" ht="11.25">
      <c r="B494" s="149"/>
      <c r="D494" s="150" t="s">
        <v>147</v>
      </c>
      <c r="E494" s="151" t="s">
        <v>1</v>
      </c>
      <c r="F494" s="152" t="s">
        <v>1070</v>
      </c>
      <c r="H494" s="153">
        <v>110.1</v>
      </c>
      <c r="I494" s="154"/>
      <c r="L494" s="149"/>
      <c r="M494" s="155"/>
      <c r="T494" s="156"/>
      <c r="AT494" s="151" t="s">
        <v>147</v>
      </c>
      <c r="AU494" s="151" t="s">
        <v>88</v>
      </c>
      <c r="AV494" s="12" t="s">
        <v>88</v>
      </c>
      <c r="AW494" s="12" t="s">
        <v>33</v>
      </c>
      <c r="AX494" s="12" t="s">
        <v>79</v>
      </c>
      <c r="AY494" s="151" t="s">
        <v>138</v>
      </c>
    </row>
    <row r="495" spans="2:65" s="13" customFormat="1" ht="11.25">
      <c r="B495" s="157"/>
      <c r="D495" s="150" t="s">
        <v>147</v>
      </c>
      <c r="E495" s="158" t="s">
        <v>1</v>
      </c>
      <c r="F495" s="159" t="s">
        <v>148</v>
      </c>
      <c r="H495" s="160">
        <v>110.1</v>
      </c>
      <c r="I495" s="161"/>
      <c r="L495" s="157"/>
      <c r="M495" s="162"/>
      <c r="T495" s="163"/>
      <c r="AT495" s="158" t="s">
        <v>147</v>
      </c>
      <c r="AU495" s="158" t="s">
        <v>88</v>
      </c>
      <c r="AV495" s="13" t="s">
        <v>149</v>
      </c>
      <c r="AW495" s="13" t="s">
        <v>33</v>
      </c>
      <c r="AX495" s="13" t="s">
        <v>86</v>
      </c>
      <c r="AY495" s="158" t="s">
        <v>138</v>
      </c>
    </row>
    <row r="496" spans="2:65" s="1" customFormat="1" ht="37.9" customHeight="1">
      <c r="B496" s="30"/>
      <c r="C496" s="135" t="s">
        <v>770</v>
      </c>
      <c r="D496" s="135" t="s">
        <v>141</v>
      </c>
      <c r="E496" s="136" t="s">
        <v>787</v>
      </c>
      <c r="F496" s="137" t="s">
        <v>788</v>
      </c>
      <c r="G496" s="138" t="s">
        <v>381</v>
      </c>
      <c r="H496" s="139">
        <v>90.12</v>
      </c>
      <c r="I496" s="140"/>
      <c r="J496" s="141">
        <f>ROUND(I496*H496,2)</f>
        <v>0</v>
      </c>
      <c r="K496" s="142"/>
      <c r="L496" s="30"/>
      <c r="M496" s="143" t="s">
        <v>1</v>
      </c>
      <c r="N496" s="144" t="s">
        <v>44</v>
      </c>
      <c r="P496" s="145">
        <f>O496*H496</f>
        <v>0</v>
      </c>
      <c r="Q496" s="145">
        <v>0</v>
      </c>
      <c r="R496" s="145">
        <f>Q496*H496</f>
        <v>0</v>
      </c>
      <c r="S496" s="145">
        <v>0</v>
      </c>
      <c r="T496" s="146">
        <f>S496*H496</f>
        <v>0</v>
      </c>
      <c r="AR496" s="147" t="s">
        <v>296</v>
      </c>
      <c r="AT496" s="147" t="s">
        <v>141</v>
      </c>
      <c r="AU496" s="147" t="s">
        <v>88</v>
      </c>
      <c r="AY496" s="15" t="s">
        <v>138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5" t="s">
        <v>86</v>
      </c>
      <c r="BK496" s="148">
        <f>ROUND(I496*H496,2)</f>
        <v>0</v>
      </c>
      <c r="BL496" s="15" t="s">
        <v>296</v>
      </c>
      <c r="BM496" s="147" t="s">
        <v>789</v>
      </c>
    </row>
    <row r="497" spans="2:65" s="12" customFormat="1" ht="11.25">
      <c r="B497" s="149"/>
      <c r="D497" s="150" t="s">
        <v>147</v>
      </c>
      <c r="E497" s="151" t="s">
        <v>1</v>
      </c>
      <c r="F497" s="152" t="s">
        <v>1071</v>
      </c>
      <c r="H497" s="153">
        <v>90.12</v>
      </c>
      <c r="I497" s="154"/>
      <c r="L497" s="149"/>
      <c r="M497" s="155"/>
      <c r="T497" s="156"/>
      <c r="AT497" s="151" t="s">
        <v>147</v>
      </c>
      <c r="AU497" s="151" t="s">
        <v>88</v>
      </c>
      <c r="AV497" s="12" t="s">
        <v>88</v>
      </c>
      <c r="AW497" s="12" t="s">
        <v>33</v>
      </c>
      <c r="AX497" s="12" t="s">
        <v>79</v>
      </c>
      <c r="AY497" s="151" t="s">
        <v>138</v>
      </c>
    </row>
    <row r="498" spans="2:65" s="13" customFormat="1" ht="11.25">
      <c r="B498" s="157"/>
      <c r="D498" s="150" t="s">
        <v>147</v>
      </c>
      <c r="E498" s="158" t="s">
        <v>1</v>
      </c>
      <c r="F498" s="159" t="s">
        <v>148</v>
      </c>
      <c r="H498" s="160">
        <v>90.12</v>
      </c>
      <c r="I498" s="161"/>
      <c r="L498" s="157"/>
      <c r="M498" s="162"/>
      <c r="T498" s="163"/>
      <c r="AT498" s="158" t="s">
        <v>147</v>
      </c>
      <c r="AU498" s="158" t="s">
        <v>88</v>
      </c>
      <c r="AV498" s="13" t="s">
        <v>149</v>
      </c>
      <c r="AW498" s="13" t="s">
        <v>33</v>
      </c>
      <c r="AX498" s="13" t="s">
        <v>86</v>
      </c>
      <c r="AY498" s="158" t="s">
        <v>138</v>
      </c>
    </row>
    <row r="499" spans="2:65" s="1" customFormat="1" ht="21.75" customHeight="1">
      <c r="B499" s="30"/>
      <c r="C499" s="170" t="s">
        <v>776</v>
      </c>
      <c r="D499" s="170" t="s">
        <v>241</v>
      </c>
      <c r="E499" s="171" t="s">
        <v>792</v>
      </c>
      <c r="F499" s="172" t="s">
        <v>793</v>
      </c>
      <c r="G499" s="173" t="s">
        <v>252</v>
      </c>
      <c r="H499" s="174">
        <v>2.14</v>
      </c>
      <c r="I499" s="175"/>
      <c r="J499" s="176">
        <f>ROUND(I499*H499,2)</f>
        <v>0</v>
      </c>
      <c r="K499" s="177"/>
      <c r="L499" s="178"/>
      <c r="M499" s="179" t="s">
        <v>1</v>
      </c>
      <c r="N499" s="180" t="s">
        <v>44</v>
      </c>
      <c r="P499" s="145">
        <f>O499*H499</f>
        <v>0</v>
      </c>
      <c r="Q499" s="145">
        <v>0.55000000000000004</v>
      </c>
      <c r="R499" s="145">
        <f>Q499*H499</f>
        <v>1.1770000000000003</v>
      </c>
      <c r="S499" s="145">
        <v>0</v>
      </c>
      <c r="T499" s="146">
        <f>S499*H499</f>
        <v>0</v>
      </c>
      <c r="AR499" s="147" t="s">
        <v>391</v>
      </c>
      <c r="AT499" s="147" t="s">
        <v>241</v>
      </c>
      <c r="AU499" s="147" t="s">
        <v>88</v>
      </c>
      <c r="AY499" s="15" t="s">
        <v>138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5" t="s">
        <v>86</v>
      </c>
      <c r="BK499" s="148">
        <f>ROUND(I499*H499,2)</f>
        <v>0</v>
      </c>
      <c r="BL499" s="15" t="s">
        <v>296</v>
      </c>
      <c r="BM499" s="147" t="s">
        <v>794</v>
      </c>
    </row>
    <row r="500" spans="2:65" s="12" customFormat="1" ht="11.25">
      <c r="B500" s="149"/>
      <c r="D500" s="150" t="s">
        <v>147</v>
      </c>
      <c r="E500" s="151" t="s">
        <v>1</v>
      </c>
      <c r="F500" s="152" t="s">
        <v>1072</v>
      </c>
      <c r="H500" s="153">
        <v>0.96899999999999997</v>
      </c>
      <c r="I500" s="154"/>
      <c r="L500" s="149"/>
      <c r="M500" s="155"/>
      <c r="T500" s="156"/>
      <c r="AT500" s="151" t="s">
        <v>147</v>
      </c>
      <c r="AU500" s="151" t="s">
        <v>88</v>
      </c>
      <c r="AV500" s="12" t="s">
        <v>88</v>
      </c>
      <c r="AW500" s="12" t="s">
        <v>33</v>
      </c>
      <c r="AX500" s="12" t="s">
        <v>79</v>
      </c>
      <c r="AY500" s="151" t="s">
        <v>138</v>
      </c>
    </row>
    <row r="501" spans="2:65" s="12" customFormat="1" ht="11.25">
      <c r="B501" s="149"/>
      <c r="D501" s="150" t="s">
        <v>147</v>
      </c>
      <c r="E501" s="151" t="s">
        <v>1</v>
      </c>
      <c r="F501" s="152" t="s">
        <v>1073</v>
      </c>
      <c r="H501" s="153">
        <v>0.97599999999999998</v>
      </c>
      <c r="I501" s="154"/>
      <c r="L501" s="149"/>
      <c r="M501" s="155"/>
      <c r="T501" s="156"/>
      <c r="AT501" s="151" t="s">
        <v>147</v>
      </c>
      <c r="AU501" s="151" t="s">
        <v>88</v>
      </c>
      <c r="AV501" s="12" t="s">
        <v>88</v>
      </c>
      <c r="AW501" s="12" t="s">
        <v>33</v>
      </c>
      <c r="AX501" s="12" t="s">
        <v>79</v>
      </c>
      <c r="AY501" s="151" t="s">
        <v>138</v>
      </c>
    </row>
    <row r="502" spans="2:65" s="13" customFormat="1" ht="11.25">
      <c r="B502" s="157"/>
      <c r="D502" s="150" t="s">
        <v>147</v>
      </c>
      <c r="E502" s="158" t="s">
        <v>1</v>
      </c>
      <c r="F502" s="159" t="s">
        <v>148</v>
      </c>
      <c r="H502" s="160">
        <v>1.9450000000000001</v>
      </c>
      <c r="I502" s="161"/>
      <c r="L502" s="157"/>
      <c r="M502" s="162"/>
      <c r="T502" s="163"/>
      <c r="AT502" s="158" t="s">
        <v>147</v>
      </c>
      <c r="AU502" s="158" t="s">
        <v>88</v>
      </c>
      <c r="AV502" s="13" t="s">
        <v>149</v>
      </c>
      <c r="AW502" s="13" t="s">
        <v>33</v>
      </c>
      <c r="AX502" s="13" t="s">
        <v>86</v>
      </c>
      <c r="AY502" s="158" t="s">
        <v>138</v>
      </c>
    </row>
    <row r="503" spans="2:65" s="12" customFormat="1" ht="11.25">
      <c r="B503" s="149"/>
      <c r="D503" s="150" t="s">
        <v>147</v>
      </c>
      <c r="F503" s="152" t="s">
        <v>1074</v>
      </c>
      <c r="H503" s="153">
        <v>2.14</v>
      </c>
      <c r="I503" s="154"/>
      <c r="L503" s="149"/>
      <c r="M503" s="155"/>
      <c r="T503" s="156"/>
      <c r="AT503" s="151" t="s">
        <v>147</v>
      </c>
      <c r="AU503" s="151" t="s">
        <v>88</v>
      </c>
      <c r="AV503" s="12" t="s">
        <v>88</v>
      </c>
      <c r="AW503" s="12" t="s">
        <v>4</v>
      </c>
      <c r="AX503" s="12" t="s">
        <v>86</v>
      </c>
      <c r="AY503" s="151" t="s">
        <v>138</v>
      </c>
    </row>
    <row r="504" spans="2:65" s="1" customFormat="1" ht="24.2" customHeight="1">
      <c r="B504" s="30"/>
      <c r="C504" s="135" t="s">
        <v>781</v>
      </c>
      <c r="D504" s="135" t="s">
        <v>141</v>
      </c>
      <c r="E504" s="136" t="s">
        <v>799</v>
      </c>
      <c r="F504" s="137" t="s">
        <v>800</v>
      </c>
      <c r="G504" s="138" t="s">
        <v>238</v>
      </c>
      <c r="H504" s="139">
        <v>126.3</v>
      </c>
      <c r="I504" s="140"/>
      <c r="J504" s="141">
        <f>ROUND(I504*H504,2)</f>
        <v>0</v>
      </c>
      <c r="K504" s="142"/>
      <c r="L504" s="30"/>
      <c r="M504" s="143" t="s">
        <v>1</v>
      </c>
      <c r="N504" s="144" t="s">
        <v>44</v>
      </c>
      <c r="P504" s="145">
        <f>O504*H504</f>
        <v>0</v>
      </c>
      <c r="Q504" s="145">
        <v>1.8000000000000001E-4</v>
      </c>
      <c r="R504" s="145">
        <f>Q504*H504</f>
        <v>2.2734000000000001E-2</v>
      </c>
      <c r="S504" s="145">
        <v>0</v>
      </c>
      <c r="T504" s="146">
        <f>S504*H504</f>
        <v>0</v>
      </c>
      <c r="AR504" s="147" t="s">
        <v>296</v>
      </c>
      <c r="AT504" s="147" t="s">
        <v>141</v>
      </c>
      <c r="AU504" s="147" t="s">
        <v>88</v>
      </c>
      <c r="AY504" s="15" t="s">
        <v>138</v>
      </c>
      <c r="BE504" s="148">
        <f>IF(N504="základní",J504,0)</f>
        <v>0</v>
      </c>
      <c r="BF504" s="148">
        <f>IF(N504="snížená",J504,0)</f>
        <v>0</v>
      </c>
      <c r="BG504" s="148">
        <f>IF(N504="zákl. přenesená",J504,0)</f>
        <v>0</v>
      </c>
      <c r="BH504" s="148">
        <f>IF(N504="sníž. přenesená",J504,0)</f>
        <v>0</v>
      </c>
      <c r="BI504" s="148">
        <f>IF(N504="nulová",J504,0)</f>
        <v>0</v>
      </c>
      <c r="BJ504" s="15" t="s">
        <v>86</v>
      </c>
      <c r="BK504" s="148">
        <f>ROUND(I504*H504,2)</f>
        <v>0</v>
      </c>
      <c r="BL504" s="15" t="s">
        <v>296</v>
      </c>
      <c r="BM504" s="147" t="s">
        <v>801</v>
      </c>
    </row>
    <row r="505" spans="2:65" s="12" customFormat="1" ht="11.25">
      <c r="B505" s="149"/>
      <c r="D505" s="150" t="s">
        <v>147</v>
      </c>
      <c r="E505" s="151" t="s">
        <v>1</v>
      </c>
      <c r="F505" s="152" t="s">
        <v>1069</v>
      </c>
      <c r="H505" s="153">
        <v>51.2</v>
      </c>
      <c r="I505" s="154"/>
      <c r="L505" s="149"/>
      <c r="M505" s="155"/>
      <c r="T505" s="156"/>
      <c r="AT505" s="151" t="s">
        <v>147</v>
      </c>
      <c r="AU505" s="151" t="s">
        <v>88</v>
      </c>
      <c r="AV505" s="12" t="s">
        <v>88</v>
      </c>
      <c r="AW505" s="12" t="s">
        <v>33</v>
      </c>
      <c r="AX505" s="12" t="s">
        <v>79</v>
      </c>
      <c r="AY505" s="151" t="s">
        <v>138</v>
      </c>
    </row>
    <row r="506" spans="2:65" s="12" customFormat="1" ht="11.25">
      <c r="B506" s="149"/>
      <c r="D506" s="150" t="s">
        <v>147</v>
      </c>
      <c r="E506" s="151" t="s">
        <v>1</v>
      </c>
      <c r="F506" s="152" t="s">
        <v>1075</v>
      </c>
      <c r="H506" s="153">
        <v>75.099999999999994</v>
      </c>
      <c r="I506" s="154"/>
      <c r="L506" s="149"/>
      <c r="M506" s="155"/>
      <c r="T506" s="156"/>
      <c r="AT506" s="151" t="s">
        <v>147</v>
      </c>
      <c r="AU506" s="151" t="s">
        <v>88</v>
      </c>
      <c r="AV506" s="12" t="s">
        <v>88</v>
      </c>
      <c r="AW506" s="12" t="s">
        <v>33</v>
      </c>
      <c r="AX506" s="12" t="s">
        <v>79</v>
      </c>
      <c r="AY506" s="151" t="s">
        <v>138</v>
      </c>
    </row>
    <row r="507" spans="2:65" s="13" customFormat="1" ht="11.25">
      <c r="B507" s="157"/>
      <c r="D507" s="150" t="s">
        <v>147</v>
      </c>
      <c r="E507" s="158" t="s">
        <v>1</v>
      </c>
      <c r="F507" s="159" t="s">
        <v>148</v>
      </c>
      <c r="H507" s="160">
        <v>126.3</v>
      </c>
      <c r="I507" s="161"/>
      <c r="L507" s="157"/>
      <c r="M507" s="162"/>
      <c r="T507" s="163"/>
      <c r="AT507" s="158" t="s">
        <v>147</v>
      </c>
      <c r="AU507" s="158" t="s">
        <v>88</v>
      </c>
      <c r="AV507" s="13" t="s">
        <v>149</v>
      </c>
      <c r="AW507" s="13" t="s">
        <v>33</v>
      </c>
      <c r="AX507" s="13" t="s">
        <v>86</v>
      </c>
      <c r="AY507" s="158" t="s">
        <v>138</v>
      </c>
    </row>
    <row r="508" spans="2:65" s="1" customFormat="1" ht="16.5" customHeight="1">
      <c r="B508" s="30"/>
      <c r="C508" s="135" t="s">
        <v>786</v>
      </c>
      <c r="D508" s="135" t="s">
        <v>141</v>
      </c>
      <c r="E508" s="136" t="s">
        <v>804</v>
      </c>
      <c r="F508" s="137" t="s">
        <v>805</v>
      </c>
      <c r="G508" s="138" t="s">
        <v>238</v>
      </c>
      <c r="H508" s="139">
        <v>50</v>
      </c>
      <c r="I508" s="140"/>
      <c r="J508" s="141">
        <f>ROUND(I508*H508,2)</f>
        <v>0</v>
      </c>
      <c r="K508" s="142"/>
      <c r="L508" s="30"/>
      <c r="M508" s="143" t="s">
        <v>1</v>
      </c>
      <c r="N508" s="144" t="s">
        <v>44</v>
      </c>
      <c r="P508" s="145">
        <f>O508*H508</f>
        <v>0</v>
      </c>
      <c r="Q508" s="145">
        <v>0</v>
      </c>
      <c r="R508" s="145">
        <f>Q508*H508</f>
        <v>0</v>
      </c>
      <c r="S508" s="145">
        <v>1.4999999999999999E-2</v>
      </c>
      <c r="T508" s="146">
        <f>S508*H508</f>
        <v>0.75</v>
      </c>
      <c r="AR508" s="147" t="s">
        <v>296</v>
      </c>
      <c r="AT508" s="147" t="s">
        <v>141</v>
      </c>
      <c r="AU508" s="147" t="s">
        <v>88</v>
      </c>
      <c r="AY508" s="15" t="s">
        <v>138</v>
      </c>
      <c r="BE508" s="148">
        <f>IF(N508="základní",J508,0)</f>
        <v>0</v>
      </c>
      <c r="BF508" s="148">
        <f>IF(N508="snížená",J508,0)</f>
        <v>0</v>
      </c>
      <c r="BG508" s="148">
        <f>IF(N508="zákl. přenesená",J508,0)</f>
        <v>0</v>
      </c>
      <c r="BH508" s="148">
        <f>IF(N508="sníž. přenesená",J508,0)</f>
        <v>0</v>
      </c>
      <c r="BI508" s="148">
        <f>IF(N508="nulová",J508,0)</f>
        <v>0</v>
      </c>
      <c r="BJ508" s="15" t="s">
        <v>86</v>
      </c>
      <c r="BK508" s="148">
        <f>ROUND(I508*H508,2)</f>
        <v>0</v>
      </c>
      <c r="BL508" s="15" t="s">
        <v>296</v>
      </c>
      <c r="BM508" s="147" t="s">
        <v>806</v>
      </c>
    </row>
    <row r="509" spans="2:65" s="12" customFormat="1" ht="11.25">
      <c r="B509" s="149"/>
      <c r="D509" s="150" t="s">
        <v>147</v>
      </c>
      <c r="E509" s="151" t="s">
        <v>1</v>
      </c>
      <c r="F509" s="152" t="s">
        <v>1066</v>
      </c>
      <c r="H509" s="153">
        <v>50</v>
      </c>
      <c r="I509" s="154"/>
      <c r="L509" s="149"/>
      <c r="M509" s="155"/>
      <c r="T509" s="156"/>
      <c r="AT509" s="151" t="s">
        <v>147</v>
      </c>
      <c r="AU509" s="151" t="s">
        <v>88</v>
      </c>
      <c r="AV509" s="12" t="s">
        <v>88</v>
      </c>
      <c r="AW509" s="12" t="s">
        <v>33</v>
      </c>
      <c r="AX509" s="12" t="s">
        <v>79</v>
      </c>
      <c r="AY509" s="151" t="s">
        <v>138</v>
      </c>
    </row>
    <row r="510" spans="2:65" s="13" customFormat="1" ht="11.25">
      <c r="B510" s="157"/>
      <c r="D510" s="150" t="s">
        <v>147</v>
      </c>
      <c r="E510" s="158" t="s">
        <v>1</v>
      </c>
      <c r="F510" s="159" t="s">
        <v>148</v>
      </c>
      <c r="H510" s="160">
        <v>50</v>
      </c>
      <c r="I510" s="161"/>
      <c r="L510" s="157"/>
      <c r="M510" s="162"/>
      <c r="T510" s="163"/>
      <c r="AT510" s="158" t="s">
        <v>147</v>
      </c>
      <c r="AU510" s="158" t="s">
        <v>88</v>
      </c>
      <c r="AV510" s="13" t="s">
        <v>149</v>
      </c>
      <c r="AW510" s="13" t="s">
        <v>33</v>
      </c>
      <c r="AX510" s="13" t="s">
        <v>86</v>
      </c>
      <c r="AY510" s="158" t="s">
        <v>138</v>
      </c>
    </row>
    <row r="511" spans="2:65" s="1" customFormat="1" ht="24.2" customHeight="1">
      <c r="B511" s="30"/>
      <c r="C511" s="135" t="s">
        <v>791</v>
      </c>
      <c r="D511" s="135" t="s">
        <v>141</v>
      </c>
      <c r="E511" s="136" t="s">
        <v>808</v>
      </c>
      <c r="F511" s="137" t="s">
        <v>809</v>
      </c>
      <c r="G511" s="138" t="s">
        <v>381</v>
      </c>
      <c r="H511" s="139">
        <v>81.927000000000007</v>
      </c>
      <c r="I511" s="140"/>
      <c r="J511" s="141">
        <f>ROUND(I511*H511,2)</f>
        <v>0</v>
      </c>
      <c r="K511" s="142"/>
      <c r="L511" s="30"/>
      <c r="M511" s="143" t="s">
        <v>1</v>
      </c>
      <c r="N511" s="144" t="s">
        <v>44</v>
      </c>
      <c r="P511" s="145">
        <f>O511*H511</f>
        <v>0</v>
      </c>
      <c r="Q511" s="145">
        <v>0</v>
      </c>
      <c r="R511" s="145">
        <f>Q511*H511</f>
        <v>0</v>
      </c>
      <c r="S511" s="145">
        <v>6.0000000000000001E-3</v>
      </c>
      <c r="T511" s="146">
        <f>S511*H511</f>
        <v>0.49156200000000005</v>
      </c>
      <c r="AR511" s="147" t="s">
        <v>296</v>
      </c>
      <c r="AT511" s="147" t="s">
        <v>141</v>
      </c>
      <c r="AU511" s="147" t="s">
        <v>88</v>
      </c>
      <c r="AY511" s="15" t="s">
        <v>138</v>
      </c>
      <c r="BE511" s="148">
        <f>IF(N511="základní",J511,0)</f>
        <v>0</v>
      </c>
      <c r="BF511" s="148">
        <f>IF(N511="snížená",J511,0)</f>
        <v>0</v>
      </c>
      <c r="BG511" s="148">
        <f>IF(N511="zákl. přenesená",J511,0)</f>
        <v>0</v>
      </c>
      <c r="BH511" s="148">
        <f>IF(N511="sníž. přenesená",J511,0)</f>
        <v>0</v>
      </c>
      <c r="BI511" s="148">
        <f>IF(N511="nulová",J511,0)</f>
        <v>0</v>
      </c>
      <c r="BJ511" s="15" t="s">
        <v>86</v>
      </c>
      <c r="BK511" s="148">
        <f>ROUND(I511*H511,2)</f>
        <v>0</v>
      </c>
      <c r="BL511" s="15" t="s">
        <v>296</v>
      </c>
      <c r="BM511" s="147" t="s">
        <v>810</v>
      </c>
    </row>
    <row r="512" spans="2:65" s="12" customFormat="1" ht="11.25">
      <c r="B512" s="149"/>
      <c r="D512" s="150" t="s">
        <v>147</v>
      </c>
      <c r="E512" s="151" t="s">
        <v>1</v>
      </c>
      <c r="F512" s="152" t="s">
        <v>1076</v>
      </c>
      <c r="H512" s="153">
        <v>81.927000000000007</v>
      </c>
      <c r="I512" s="154"/>
      <c r="L512" s="149"/>
      <c r="M512" s="155"/>
      <c r="T512" s="156"/>
      <c r="AT512" s="151" t="s">
        <v>147</v>
      </c>
      <c r="AU512" s="151" t="s">
        <v>88</v>
      </c>
      <c r="AV512" s="12" t="s">
        <v>88</v>
      </c>
      <c r="AW512" s="12" t="s">
        <v>33</v>
      </c>
      <c r="AX512" s="12" t="s">
        <v>79</v>
      </c>
      <c r="AY512" s="151" t="s">
        <v>138</v>
      </c>
    </row>
    <row r="513" spans="2:65" s="13" customFormat="1" ht="11.25">
      <c r="B513" s="157"/>
      <c r="D513" s="150" t="s">
        <v>147</v>
      </c>
      <c r="E513" s="158" t="s">
        <v>1</v>
      </c>
      <c r="F513" s="159" t="s">
        <v>148</v>
      </c>
      <c r="H513" s="160">
        <v>81.927000000000007</v>
      </c>
      <c r="I513" s="161"/>
      <c r="L513" s="157"/>
      <c r="M513" s="162"/>
      <c r="T513" s="163"/>
      <c r="AT513" s="158" t="s">
        <v>147</v>
      </c>
      <c r="AU513" s="158" t="s">
        <v>88</v>
      </c>
      <c r="AV513" s="13" t="s">
        <v>149</v>
      </c>
      <c r="AW513" s="13" t="s">
        <v>33</v>
      </c>
      <c r="AX513" s="13" t="s">
        <v>86</v>
      </c>
      <c r="AY513" s="158" t="s">
        <v>138</v>
      </c>
    </row>
    <row r="514" spans="2:65" s="1" customFormat="1" ht="24.2" customHeight="1">
      <c r="B514" s="30"/>
      <c r="C514" s="135" t="s">
        <v>798</v>
      </c>
      <c r="D514" s="135" t="s">
        <v>141</v>
      </c>
      <c r="E514" s="136" t="s">
        <v>813</v>
      </c>
      <c r="F514" s="137" t="s">
        <v>814</v>
      </c>
      <c r="G514" s="138" t="s">
        <v>475</v>
      </c>
      <c r="H514" s="181"/>
      <c r="I514" s="140"/>
      <c r="J514" s="141">
        <f>ROUND(I514*H514,2)</f>
        <v>0</v>
      </c>
      <c r="K514" s="142"/>
      <c r="L514" s="30"/>
      <c r="M514" s="143" t="s">
        <v>1</v>
      </c>
      <c r="N514" s="144" t="s">
        <v>44</v>
      </c>
      <c r="P514" s="145">
        <f>O514*H514</f>
        <v>0</v>
      </c>
      <c r="Q514" s="145">
        <v>0</v>
      </c>
      <c r="R514" s="145">
        <f>Q514*H514</f>
        <v>0</v>
      </c>
      <c r="S514" s="145">
        <v>0</v>
      </c>
      <c r="T514" s="146">
        <f>S514*H514</f>
        <v>0</v>
      </c>
      <c r="AR514" s="147" t="s">
        <v>296</v>
      </c>
      <c r="AT514" s="147" t="s">
        <v>141</v>
      </c>
      <c r="AU514" s="147" t="s">
        <v>88</v>
      </c>
      <c r="AY514" s="15" t="s">
        <v>138</v>
      </c>
      <c r="BE514" s="148">
        <f>IF(N514="základní",J514,0)</f>
        <v>0</v>
      </c>
      <c r="BF514" s="148">
        <f>IF(N514="snížená",J514,0)</f>
        <v>0</v>
      </c>
      <c r="BG514" s="148">
        <f>IF(N514="zákl. přenesená",J514,0)</f>
        <v>0</v>
      </c>
      <c r="BH514" s="148">
        <f>IF(N514="sníž. přenesená",J514,0)</f>
        <v>0</v>
      </c>
      <c r="BI514" s="148">
        <f>IF(N514="nulová",J514,0)</f>
        <v>0</v>
      </c>
      <c r="BJ514" s="15" t="s">
        <v>86</v>
      </c>
      <c r="BK514" s="148">
        <f>ROUND(I514*H514,2)</f>
        <v>0</v>
      </c>
      <c r="BL514" s="15" t="s">
        <v>296</v>
      </c>
      <c r="BM514" s="147" t="s">
        <v>815</v>
      </c>
    </row>
    <row r="515" spans="2:65" s="11" customFormat="1" ht="22.9" customHeight="1">
      <c r="B515" s="123"/>
      <c r="D515" s="124" t="s">
        <v>78</v>
      </c>
      <c r="E515" s="133" t="s">
        <v>816</v>
      </c>
      <c r="F515" s="133" t="s">
        <v>817</v>
      </c>
      <c r="I515" s="126"/>
      <c r="J515" s="134">
        <f>BK515</f>
        <v>0</v>
      </c>
      <c r="L515" s="123"/>
      <c r="M515" s="128"/>
      <c r="P515" s="129">
        <f>SUM(P516:P555)</f>
        <v>0</v>
      </c>
      <c r="R515" s="129">
        <f>SUM(R516:R555)</f>
        <v>8.1844E-2</v>
      </c>
      <c r="T515" s="130">
        <f>SUM(T516:T555)</f>
        <v>0.50055700000000003</v>
      </c>
      <c r="AR515" s="124" t="s">
        <v>88</v>
      </c>
      <c r="AT515" s="131" t="s">
        <v>78</v>
      </c>
      <c r="AU515" s="131" t="s">
        <v>86</v>
      </c>
      <c r="AY515" s="124" t="s">
        <v>138</v>
      </c>
      <c r="BK515" s="132">
        <f>SUM(BK516:BK555)</f>
        <v>0</v>
      </c>
    </row>
    <row r="516" spans="2:65" s="1" customFormat="1" ht="16.5" customHeight="1">
      <c r="B516" s="30"/>
      <c r="C516" s="135" t="s">
        <v>803</v>
      </c>
      <c r="D516" s="135" t="s">
        <v>141</v>
      </c>
      <c r="E516" s="136" t="s">
        <v>1077</v>
      </c>
      <c r="F516" s="137" t="s">
        <v>1078</v>
      </c>
      <c r="G516" s="138" t="s">
        <v>381</v>
      </c>
      <c r="H516" s="139">
        <v>110.1</v>
      </c>
      <c r="I516" s="140"/>
      <c r="J516" s="141">
        <f>ROUND(I516*H516,2)</f>
        <v>0</v>
      </c>
      <c r="K516" s="142"/>
      <c r="L516" s="30"/>
      <c r="M516" s="143" t="s">
        <v>1</v>
      </c>
      <c r="N516" s="144" t="s">
        <v>44</v>
      </c>
      <c r="P516" s="145">
        <f>O516*H516</f>
        <v>0</v>
      </c>
      <c r="Q516" s="145">
        <v>0</v>
      </c>
      <c r="R516" s="145">
        <f>Q516*H516</f>
        <v>0</v>
      </c>
      <c r="S516" s="145">
        <v>1.7600000000000001E-3</v>
      </c>
      <c r="T516" s="146">
        <f>S516*H516</f>
        <v>0.193776</v>
      </c>
      <c r="AR516" s="147" t="s">
        <v>296</v>
      </c>
      <c r="AT516" s="147" t="s">
        <v>141</v>
      </c>
      <c r="AU516" s="147" t="s">
        <v>88</v>
      </c>
      <c r="AY516" s="15" t="s">
        <v>138</v>
      </c>
      <c r="BE516" s="148">
        <f>IF(N516="základní",J516,0)</f>
        <v>0</v>
      </c>
      <c r="BF516" s="148">
        <f>IF(N516="snížená",J516,0)</f>
        <v>0</v>
      </c>
      <c r="BG516" s="148">
        <f>IF(N516="zákl. přenesená",J516,0)</f>
        <v>0</v>
      </c>
      <c r="BH516" s="148">
        <f>IF(N516="sníž. přenesená",J516,0)</f>
        <v>0</v>
      </c>
      <c r="BI516" s="148">
        <f>IF(N516="nulová",J516,0)</f>
        <v>0</v>
      </c>
      <c r="BJ516" s="15" t="s">
        <v>86</v>
      </c>
      <c r="BK516" s="148">
        <f>ROUND(I516*H516,2)</f>
        <v>0</v>
      </c>
      <c r="BL516" s="15" t="s">
        <v>296</v>
      </c>
      <c r="BM516" s="147" t="s">
        <v>1079</v>
      </c>
    </row>
    <row r="517" spans="2:65" s="12" customFormat="1" ht="11.25">
      <c r="B517" s="149"/>
      <c r="D517" s="150" t="s">
        <v>147</v>
      </c>
      <c r="E517" s="151" t="s">
        <v>1</v>
      </c>
      <c r="F517" s="152" t="s">
        <v>1080</v>
      </c>
      <c r="H517" s="153">
        <v>110.1</v>
      </c>
      <c r="I517" s="154"/>
      <c r="L517" s="149"/>
      <c r="M517" s="155"/>
      <c r="T517" s="156"/>
      <c r="AT517" s="151" t="s">
        <v>147</v>
      </c>
      <c r="AU517" s="151" t="s">
        <v>88</v>
      </c>
      <c r="AV517" s="12" t="s">
        <v>88</v>
      </c>
      <c r="AW517" s="12" t="s">
        <v>33</v>
      </c>
      <c r="AX517" s="12" t="s">
        <v>79</v>
      </c>
      <c r="AY517" s="151" t="s">
        <v>138</v>
      </c>
    </row>
    <row r="518" spans="2:65" s="13" customFormat="1" ht="11.25">
      <c r="B518" s="157"/>
      <c r="D518" s="150" t="s">
        <v>147</v>
      </c>
      <c r="E518" s="158" t="s">
        <v>1</v>
      </c>
      <c r="F518" s="159" t="s">
        <v>148</v>
      </c>
      <c r="H518" s="160">
        <v>110.1</v>
      </c>
      <c r="I518" s="161"/>
      <c r="L518" s="157"/>
      <c r="M518" s="162"/>
      <c r="T518" s="163"/>
      <c r="AT518" s="158" t="s">
        <v>147</v>
      </c>
      <c r="AU518" s="158" t="s">
        <v>88</v>
      </c>
      <c r="AV518" s="13" t="s">
        <v>149</v>
      </c>
      <c r="AW518" s="13" t="s">
        <v>33</v>
      </c>
      <c r="AX518" s="13" t="s">
        <v>86</v>
      </c>
      <c r="AY518" s="158" t="s">
        <v>138</v>
      </c>
    </row>
    <row r="519" spans="2:65" s="1" customFormat="1" ht="16.5" customHeight="1">
      <c r="B519" s="30"/>
      <c r="C519" s="135" t="s">
        <v>807</v>
      </c>
      <c r="D519" s="135" t="s">
        <v>141</v>
      </c>
      <c r="E519" s="136" t="s">
        <v>1081</v>
      </c>
      <c r="F519" s="137" t="s">
        <v>1082</v>
      </c>
      <c r="G519" s="138" t="s">
        <v>381</v>
      </c>
      <c r="H519" s="139">
        <v>13</v>
      </c>
      <c r="I519" s="140"/>
      <c r="J519" s="141">
        <f>ROUND(I519*H519,2)</f>
        <v>0</v>
      </c>
      <c r="K519" s="142"/>
      <c r="L519" s="30"/>
      <c r="M519" s="143" t="s">
        <v>1</v>
      </c>
      <c r="N519" s="144" t="s">
        <v>44</v>
      </c>
      <c r="P519" s="145">
        <f>O519*H519</f>
        <v>0</v>
      </c>
      <c r="Q519" s="145">
        <v>0</v>
      </c>
      <c r="R519" s="145">
        <f>Q519*H519</f>
        <v>0</v>
      </c>
      <c r="S519" s="145">
        <v>1.6999999999999999E-3</v>
      </c>
      <c r="T519" s="146">
        <f>S519*H519</f>
        <v>2.2099999999999998E-2</v>
      </c>
      <c r="AR519" s="147" t="s">
        <v>296</v>
      </c>
      <c r="AT519" s="147" t="s">
        <v>141</v>
      </c>
      <c r="AU519" s="147" t="s">
        <v>88</v>
      </c>
      <c r="AY519" s="15" t="s">
        <v>138</v>
      </c>
      <c r="BE519" s="148">
        <f>IF(N519="základní",J519,0)</f>
        <v>0</v>
      </c>
      <c r="BF519" s="148">
        <f>IF(N519="snížená",J519,0)</f>
        <v>0</v>
      </c>
      <c r="BG519" s="148">
        <f>IF(N519="zákl. přenesená",J519,0)</f>
        <v>0</v>
      </c>
      <c r="BH519" s="148">
        <f>IF(N519="sníž. přenesená",J519,0)</f>
        <v>0</v>
      </c>
      <c r="BI519" s="148">
        <f>IF(N519="nulová",J519,0)</f>
        <v>0</v>
      </c>
      <c r="BJ519" s="15" t="s">
        <v>86</v>
      </c>
      <c r="BK519" s="148">
        <f>ROUND(I519*H519,2)</f>
        <v>0</v>
      </c>
      <c r="BL519" s="15" t="s">
        <v>296</v>
      </c>
      <c r="BM519" s="147" t="s">
        <v>1083</v>
      </c>
    </row>
    <row r="520" spans="2:65" s="12" customFormat="1" ht="11.25">
      <c r="B520" s="149"/>
      <c r="D520" s="150" t="s">
        <v>147</v>
      </c>
      <c r="E520" s="151" t="s">
        <v>1</v>
      </c>
      <c r="F520" s="152" t="s">
        <v>1084</v>
      </c>
      <c r="H520" s="153">
        <v>13</v>
      </c>
      <c r="I520" s="154"/>
      <c r="L520" s="149"/>
      <c r="M520" s="155"/>
      <c r="T520" s="156"/>
      <c r="AT520" s="151" t="s">
        <v>147</v>
      </c>
      <c r="AU520" s="151" t="s">
        <v>88</v>
      </c>
      <c r="AV520" s="12" t="s">
        <v>88</v>
      </c>
      <c r="AW520" s="12" t="s">
        <v>33</v>
      </c>
      <c r="AX520" s="12" t="s">
        <v>79</v>
      </c>
      <c r="AY520" s="151" t="s">
        <v>138</v>
      </c>
    </row>
    <row r="521" spans="2:65" s="13" customFormat="1" ht="11.25">
      <c r="B521" s="157"/>
      <c r="D521" s="150" t="s">
        <v>147</v>
      </c>
      <c r="E521" s="158" t="s">
        <v>1</v>
      </c>
      <c r="F521" s="159" t="s">
        <v>148</v>
      </c>
      <c r="H521" s="160">
        <v>13</v>
      </c>
      <c r="I521" s="161"/>
      <c r="L521" s="157"/>
      <c r="M521" s="162"/>
      <c r="T521" s="163"/>
      <c r="AT521" s="158" t="s">
        <v>147</v>
      </c>
      <c r="AU521" s="158" t="s">
        <v>88</v>
      </c>
      <c r="AV521" s="13" t="s">
        <v>149</v>
      </c>
      <c r="AW521" s="13" t="s">
        <v>33</v>
      </c>
      <c r="AX521" s="13" t="s">
        <v>86</v>
      </c>
      <c r="AY521" s="158" t="s">
        <v>138</v>
      </c>
    </row>
    <row r="522" spans="2:65" s="1" customFormat="1" ht="16.5" customHeight="1">
      <c r="B522" s="30"/>
      <c r="C522" s="135" t="s">
        <v>812</v>
      </c>
      <c r="D522" s="135" t="s">
        <v>141</v>
      </c>
      <c r="E522" s="136" t="s">
        <v>819</v>
      </c>
      <c r="F522" s="137" t="s">
        <v>820</v>
      </c>
      <c r="G522" s="138" t="s">
        <v>278</v>
      </c>
      <c r="H522" s="139">
        <v>1</v>
      </c>
      <c r="I522" s="140"/>
      <c r="J522" s="141">
        <f>ROUND(I522*H522,2)</f>
        <v>0</v>
      </c>
      <c r="K522" s="142"/>
      <c r="L522" s="30"/>
      <c r="M522" s="143" t="s">
        <v>1</v>
      </c>
      <c r="N522" s="144" t="s">
        <v>44</v>
      </c>
      <c r="P522" s="145">
        <f>O522*H522</f>
        <v>0</v>
      </c>
      <c r="Q522" s="145">
        <v>0</v>
      </c>
      <c r="R522" s="145">
        <f>Q522*H522</f>
        <v>0</v>
      </c>
      <c r="S522" s="145">
        <v>1.4999999999999999E-2</v>
      </c>
      <c r="T522" s="146">
        <f>S522*H522</f>
        <v>1.4999999999999999E-2</v>
      </c>
      <c r="AR522" s="147" t="s">
        <v>296</v>
      </c>
      <c r="AT522" s="147" t="s">
        <v>141</v>
      </c>
      <c r="AU522" s="147" t="s">
        <v>88</v>
      </c>
      <c r="AY522" s="15" t="s">
        <v>138</v>
      </c>
      <c r="BE522" s="148">
        <f>IF(N522="základní",J522,0)</f>
        <v>0</v>
      </c>
      <c r="BF522" s="148">
        <f>IF(N522="snížená",J522,0)</f>
        <v>0</v>
      </c>
      <c r="BG522" s="148">
        <f>IF(N522="zákl. přenesená",J522,0)</f>
        <v>0</v>
      </c>
      <c r="BH522" s="148">
        <f>IF(N522="sníž. přenesená",J522,0)</f>
        <v>0</v>
      </c>
      <c r="BI522" s="148">
        <f>IF(N522="nulová",J522,0)</f>
        <v>0</v>
      </c>
      <c r="BJ522" s="15" t="s">
        <v>86</v>
      </c>
      <c r="BK522" s="148">
        <f>ROUND(I522*H522,2)</f>
        <v>0</v>
      </c>
      <c r="BL522" s="15" t="s">
        <v>296</v>
      </c>
      <c r="BM522" s="147" t="s">
        <v>821</v>
      </c>
    </row>
    <row r="523" spans="2:65" s="12" customFormat="1" ht="11.25">
      <c r="B523" s="149"/>
      <c r="D523" s="150" t="s">
        <v>147</v>
      </c>
      <c r="E523" s="151" t="s">
        <v>1</v>
      </c>
      <c r="F523" s="152" t="s">
        <v>1085</v>
      </c>
      <c r="H523" s="153">
        <v>1</v>
      </c>
      <c r="I523" s="154"/>
      <c r="L523" s="149"/>
      <c r="M523" s="155"/>
      <c r="T523" s="156"/>
      <c r="AT523" s="151" t="s">
        <v>147</v>
      </c>
      <c r="AU523" s="151" t="s">
        <v>88</v>
      </c>
      <c r="AV523" s="12" t="s">
        <v>88</v>
      </c>
      <c r="AW523" s="12" t="s">
        <v>33</v>
      </c>
      <c r="AX523" s="12" t="s">
        <v>79</v>
      </c>
      <c r="AY523" s="151" t="s">
        <v>138</v>
      </c>
    </row>
    <row r="524" spans="2:65" s="13" customFormat="1" ht="11.25">
      <c r="B524" s="157"/>
      <c r="D524" s="150" t="s">
        <v>147</v>
      </c>
      <c r="E524" s="158" t="s">
        <v>1</v>
      </c>
      <c r="F524" s="159" t="s">
        <v>148</v>
      </c>
      <c r="H524" s="160">
        <v>1</v>
      </c>
      <c r="I524" s="161"/>
      <c r="L524" s="157"/>
      <c r="M524" s="162"/>
      <c r="T524" s="163"/>
      <c r="AT524" s="158" t="s">
        <v>147</v>
      </c>
      <c r="AU524" s="158" t="s">
        <v>88</v>
      </c>
      <c r="AV524" s="13" t="s">
        <v>149</v>
      </c>
      <c r="AW524" s="13" t="s">
        <v>33</v>
      </c>
      <c r="AX524" s="13" t="s">
        <v>86</v>
      </c>
      <c r="AY524" s="158" t="s">
        <v>138</v>
      </c>
    </row>
    <row r="525" spans="2:65" s="1" customFormat="1" ht="24.2" customHeight="1">
      <c r="B525" s="30"/>
      <c r="C525" s="135" t="s">
        <v>818</v>
      </c>
      <c r="D525" s="135" t="s">
        <v>141</v>
      </c>
      <c r="E525" s="136" t="s">
        <v>1086</v>
      </c>
      <c r="F525" s="137" t="s">
        <v>1087</v>
      </c>
      <c r="G525" s="138" t="s">
        <v>381</v>
      </c>
      <c r="H525" s="139">
        <v>110.1</v>
      </c>
      <c r="I525" s="140"/>
      <c r="J525" s="141">
        <f>ROUND(I525*H525,2)</f>
        <v>0</v>
      </c>
      <c r="K525" s="142"/>
      <c r="L525" s="30"/>
      <c r="M525" s="143" t="s">
        <v>1</v>
      </c>
      <c r="N525" s="144" t="s">
        <v>44</v>
      </c>
      <c r="P525" s="145">
        <f>O525*H525</f>
        <v>0</v>
      </c>
      <c r="Q525" s="145">
        <v>0</v>
      </c>
      <c r="R525" s="145">
        <f>Q525*H525</f>
        <v>0</v>
      </c>
      <c r="S525" s="145">
        <v>1.91E-3</v>
      </c>
      <c r="T525" s="146">
        <f>S525*H525</f>
        <v>0.21029099999999998</v>
      </c>
      <c r="AR525" s="147" t="s">
        <v>296</v>
      </c>
      <c r="AT525" s="147" t="s">
        <v>141</v>
      </c>
      <c r="AU525" s="147" t="s">
        <v>88</v>
      </c>
      <c r="AY525" s="15" t="s">
        <v>138</v>
      </c>
      <c r="BE525" s="148">
        <f>IF(N525="základní",J525,0)</f>
        <v>0</v>
      </c>
      <c r="BF525" s="148">
        <f>IF(N525="snížená",J525,0)</f>
        <v>0</v>
      </c>
      <c r="BG525" s="148">
        <f>IF(N525="zákl. přenesená",J525,0)</f>
        <v>0</v>
      </c>
      <c r="BH525" s="148">
        <f>IF(N525="sníž. přenesená",J525,0)</f>
        <v>0</v>
      </c>
      <c r="BI525" s="148">
        <f>IF(N525="nulová",J525,0)</f>
        <v>0</v>
      </c>
      <c r="BJ525" s="15" t="s">
        <v>86</v>
      </c>
      <c r="BK525" s="148">
        <f>ROUND(I525*H525,2)</f>
        <v>0</v>
      </c>
      <c r="BL525" s="15" t="s">
        <v>296</v>
      </c>
      <c r="BM525" s="147" t="s">
        <v>1088</v>
      </c>
    </row>
    <row r="526" spans="2:65" s="12" customFormat="1" ht="11.25">
      <c r="B526" s="149"/>
      <c r="D526" s="150" t="s">
        <v>147</v>
      </c>
      <c r="E526" s="151" t="s">
        <v>1</v>
      </c>
      <c r="F526" s="152" t="s">
        <v>1080</v>
      </c>
      <c r="H526" s="153">
        <v>110.1</v>
      </c>
      <c r="I526" s="154"/>
      <c r="L526" s="149"/>
      <c r="M526" s="155"/>
      <c r="T526" s="156"/>
      <c r="AT526" s="151" t="s">
        <v>147</v>
      </c>
      <c r="AU526" s="151" t="s">
        <v>88</v>
      </c>
      <c r="AV526" s="12" t="s">
        <v>88</v>
      </c>
      <c r="AW526" s="12" t="s">
        <v>33</v>
      </c>
      <c r="AX526" s="12" t="s">
        <v>79</v>
      </c>
      <c r="AY526" s="151" t="s">
        <v>138</v>
      </c>
    </row>
    <row r="527" spans="2:65" s="13" customFormat="1" ht="11.25">
      <c r="B527" s="157"/>
      <c r="D527" s="150" t="s">
        <v>147</v>
      </c>
      <c r="E527" s="158" t="s">
        <v>1</v>
      </c>
      <c r="F527" s="159" t="s">
        <v>148</v>
      </c>
      <c r="H527" s="160">
        <v>110.1</v>
      </c>
      <c r="I527" s="161"/>
      <c r="L527" s="157"/>
      <c r="M527" s="162"/>
      <c r="T527" s="163"/>
      <c r="AT527" s="158" t="s">
        <v>147</v>
      </c>
      <c r="AU527" s="158" t="s">
        <v>88</v>
      </c>
      <c r="AV527" s="13" t="s">
        <v>149</v>
      </c>
      <c r="AW527" s="13" t="s">
        <v>33</v>
      </c>
      <c r="AX527" s="13" t="s">
        <v>86</v>
      </c>
      <c r="AY527" s="158" t="s">
        <v>138</v>
      </c>
    </row>
    <row r="528" spans="2:65" s="1" customFormat="1" ht="16.5" customHeight="1">
      <c r="B528" s="30"/>
      <c r="C528" s="135" t="s">
        <v>823</v>
      </c>
      <c r="D528" s="135" t="s">
        <v>141</v>
      </c>
      <c r="E528" s="136" t="s">
        <v>1089</v>
      </c>
      <c r="F528" s="137" t="s">
        <v>1090</v>
      </c>
      <c r="G528" s="138" t="s">
        <v>381</v>
      </c>
      <c r="H528" s="139">
        <v>13</v>
      </c>
      <c r="I528" s="140"/>
      <c r="J528" s="141">
        <f>ROUND(I528*H528,2)</f>
        <v>0</v>
      </c>
      <c r="K528" s="142"/>
      <c r="L528" s="30"/>
      <c r="M528" s="143" t="s">
        <v>1</v>
      </c>
      <c r="N528" s="144" t="s">
        <v>44</v>
      </c>
      <c r="P528" s="145">
        <f>O528*H528</f>
        <v>0</v>
      </c>
      <c r="Q528" s="145">
        <v>0</v>
      </c>
      <c r="R528" s="145">
        <f>Q528*H528</f>
        <v>0</v>
      </c>
      <c r="S528" s="145">
        <v>1.75E-3</v>
      </c>
      <c r="T528" s="146">
        <f>S528*H528</f>
        <v>2.2749999999999999E-2</v>
      </c>
      <c r="AR528" s="147" t="s">
        <v>296</v>
      </c>
      <c r="AT528" s="147" t="s">
        <v>141</v>
      </c>
      <c r="AU528" s="147" t="s">
        <v>88</v>
      </c>
      <c r="AY528" s="15" t="s">
        <v>138</v>
      </c>
      <c r="BE528" s="148">
        <f>IF(N528="základní",J528,0)</f>
        <v>0</v>
      </c>
      <c r="BF528" s="148">
        <f>IF(N528="snížená",J528,0)</f>
        <v>0</v>
      </c>
      <c r="BG528" s="148">
        <f>IF(N528="zákl. přenesená",J528,0)</f>
        <v>0</v>
      </c>
      <c r="BH528" s="148">
        <f>IF(N528="sníž. přenesená",J528,0)</f>
        <v>0</v>
      </c>
      <c r="BI528" s="148">
        <f>IF(N528="nulová",J528,0)</f>
        <v>0</v>
      </c>
      <c r="BJ528" s="15" t="s">
        <v>86</v>
      </c>
      <c r="BK528" s="148">
        <f>ROUND(I528*H528,2)</f>
        <v>0</v>
      </c>
      <c r="BL528" s="15" t="s">
        <v>296</v>
      </c>
      <c r="BM528" s="147" t="s">
        <v>1091</v>
      </c>
    </row>
    <row r="529" spans="2:65" s="12" customFormat="1" ht="11.25">
      <c r="B529" s="149"/>
      <c r="D529" s="150" t="s">
        <v>147</v>
      </c>
      <c r="E529" s="151" t="s">
        <v>1</v>
      </c>
      <c r="F529" s="152" t="s">
        <v>1084</v>
      </c>
      <c r="H529" s="153">
        <v>13</v>
      </c>
      <c r="I529" s="154"/>
      <c r="L529" s="149"/>
      <c r="M529" s="155"/>
      <c r="T529" s="156"/>
      <c r="AT529" s="151" t="s">
        <v>147</v>
      </c>
      <c r="AU529" s="151" t="s">
        <v>88</v>
      </c>
      <c r="AV529" s="12" t="s">
        <v>88</v>
      </c>
      <c r="AW529" s="12" t="s">
        <v>33</v>
      </c>
      <c r="AX529" s="12" t="s">
        <v>79</v>
      </c>
      <c r="AY529" s="151" t="s">
        <v>138</v>
      </c>
    </row>
    <row r="530" spans="2:65" s="13" customFormat="1" ht="11.25">
      <c r="B530" s="157"/>
      <c r="D530" s="150" t="s">
        <v>147</v>
      </c>
      <c r="E530" s="158" t="s">
        <v>1</v>
      </c>
      <c r="F530" s="159" t="s">
        <v>148</v>
      </c>
      <c r="H530" s="160">
        <v>13</v>
      </c>
      <c r="I530" s="161"/>
      <c r="L530" s="157"/>
      <c r="M530" s="162"/>
      <c r="T530" s="163"/>
      <c r="AT530" s="158" t="s">
        <v>147</v>
      </c>
      <c r="AU530" s="158" t="s">
        <v>88</v>
      </c>
      <c r="AV530" s="13" t="s">
        <v>149</v>
      </c>
      <c r="AW530" s="13" t="s">
        <v>33</v>
      </c>
      <c r="AX530" s="13" t="s">
        <v>86</v>
      </c>
      <c r="AY530" s="158" t="s">
        <v>138</v>
      </c>
    </row>
    <row r="531" spans="2:65" s="1" customFormat="1" ht="16.5" customHeight="1">
      <c r="B531" s="30"/>
      <c r="C531" s="135" t="s">
        <v>829</v>
      </c>
      <c r="D531" s="135" t="s">
        <v>141</v>
      </c>
      <c r="E531" s="136" t="s">
        <v>1092</v>
      </c>
      <c r="F531" s="137" t="s">
        <v>1093</v>
      </c>
      <c r="G531" s="138" t="s">
        <v>381</v>
      </c>
      <c r="H531" s="139">
        <v>5</v>
      </c>
      <c r="I531" s="140"/>
      <c r="J531" s="141">
        <f>ROUND(I531*H531,2)</f>
        <v>0</v>
      </c>
      <c r="K531" s="142"/>
      <c r="L531" s="30"/>
      <c r="M531" s="143" t="s">
        <v>1</v>
      </c>
      <c r="N531" s="144" t="s">
        <v>44</v>
      </c>
      <c r="P531" s="145">
        <f>O531*H531</f>
        <v>0</v>
      </c>
      <c r="Q531" s="145">
        <v>0</v>
      </c>
      <c r="R531" s="145">
        <f>Q531*H531</f>
        <v>0</v>
      </c>
      <c r="S531" s="145">
        <v>2.5999999999999999E-3</v>
      </c>
      <c r="T531" s="146">
        <f>S531*H531</f>
        <v>1.2999999999999999E-2</v>
      </c>
      <c r="AR531" s="147" t="s">
        <v>296</v>
      </c>
      <c r="AT531" s="147" t="s">
        <v>141</v>
      </c>
      <c r="AU531" s="147" t="s">
        <v>88</v>
      </c>
      <c r="AY531" s="15" t="s">
        <v>138</v>
      </c>
      <c r="BE531" s="148">
        <f>IF(N531="základní",J531,0)</f>
        <v>0</v>
      </c>
      <c r="BF531" s="148">
        <f>IF(N531="snížená",J531,0)</f>
        <v>0</v>
      </c>
      <c r="BG531" s="148">
        <f>IF(N531="zákl. přenesená",J531,0)</f>
        <v>0</v>
      </c>
      <c r="BH531" s="148">
        <f>IF(N531="sníž. přenesená",J531,0)</f>
        <v>0</v>
      </c>
      <c r="BI531" s="148">
        <f>IF(N531="nulová",J531,0)</f>
        <v>0</v>
      </c>
      <c r="BJ531" s="15" t="s">
        <v>86</v>
      </c>
      <c r="BK531" s="148">
        <f>ROUND(I531*H531,2)</f>
        <v>0</v>
      </c>
      <c r="BL531" s="15" t="s">
        <v>296</v>
      </c>
      <c r="BM531" s="147" t="s">
        <v>1094</v>
      </c>
    </row>
    <row r="532" spans="2:65" s="12" customFormat="1" ht="11.25">
      <c r="B532" s="149"/>
      <c r="D532" s="150" t="s">
        <v>147</v>
      </c>
      <c r="E532" s="151" t="s">
        <v>1</v>
      </c>
      <c r="F532" s="152" t="s">
        <v>1095</v>
      </c>
      <c r="H532" s="153">
        <v>5</v>
      </c>
      <c r="I532" s="154"/>
      <c r="L532" s="149"/>
      <c r="M532" s="155"/>
      <c r="T532" s="156"/>
      <c r="AT532" s="151" t="s">
        <v>147</v>
      </c>
      <c r="AU532" s="151" t="s">
        <v>88</v>
      </c>
      <c r="AV532" s="12" t="s">
        <v>88</v>
      </c>
      <c r="AW532" s="12" t="s">
        <v>33</v>
      </c>
      <c r="AX532" s="12" t="s">
        <v>79</v>
      </c>
      <c r="AY532" s="151" t="s">
        <v>138</v>
      </c>
    </row>
    <row r="533" spans="2:65" s="13" customFormat="1" ht="11.25">
      <c r="B533" s="157"/>
      <c r="D533" s="150" t="s">
        <v>147</v>
      </c>
      <c r="E533" s="158" t="s">
        <v>1</v>
      </c>
      <c r="F533" s="159" t="s">
        <v>148</v>
      </c>
      <c r="H533" s="160">
        <v>5</v>
      </c>
      <c r="I533" s="161"/>
      <c r="L533" s="157"/>
      <c r="M533" s="162"/>
      <c r="T533" s="163"/>
      <c r="AT533" s="158" t="s">
        <v>147</v>
      </c>
      <c r="AU533" s="158" t="s">
        <v>88</v>
      </c>
      <c r="AV533" s="13" t="s">
        <v>149</v>
      </c>
      <c r="AW533" s="13" t="s">
        <v>33</v>
      </c>
      <c r="AX533" s="13" t="s">
        <v>86</v>
      </c>
      <c r="AY533" s="158" t="s">
        <v>138</v>
      </c>
    </row>
    <row r="534" spans="2:65" s="1" customFormat="1" ht="16.5" customHeight="1">
      <c r="B534" s="30"/>
      <c r="C534" s="135" t="s">
        <v>834</v>
      </c>
      <c r="D534" s="135" t="s">
        <v>141</v>
      </c>
      <c r="E534" s="136" t="s">
        <v>1096</v>
      </c>
      <c r="F534" s="137" t="s">
        <v>1097</v>
      </c>
      <c r="G534" s="138" t="s">
        <v>381</v>
      </c>
      <c r="H534" s="139">
        <v>6</v>
      </c>
      <c r="I534" s="140"/>
      <c r="J534" s="141">
        <f>ROUND(I534*H534,2)</f>
        <v>0</v>
      </c>
      <c r="K534" s="142"/>
      <c r="L534" s="30"/>
      <c r="M534" s="143" t="s">
        <v>1</v>
      </c>
      <c r="N534" s="144" t="s">
        <v>44</v>
      </c>
      <c r="P534" s="145">
        <f>O534*H534</f>
        <v>0</v>
      </c>
      <c r="Q534" s="145">
        <v>0</v>
      </c>
      <c r="R534" s="145">
        <f>Q534*H534</f>
        <v>0</v>
      </c>
      <c r="S534" s="145">
        <v>3.9399999999999999E-3</v>
      </c>
      <c r="T534" s="146">
        <f>S534*H534</f>
        <v>2.3640000000000001E-2</v>
      </c>
      <c r="AR534" s="147" t="s">
        <v>296</v>
      </c>
      <c r="AT534" s="147" t="s">
        <v>141</v>
      </c>
      <c r="AU534" s="147" t="s">
        <v>88</v>
      </c>
      <c r="AY534" s="15" t="s">
        <v>138</v>
      </c>
      <c r="BE534" s="148">
        <f>IF(N534="základní",J534,0)</f>
        <v>0</v>
      </c>
      <c r="BF534" s="148">
        <f>IF(N534="snížená",J534,0)</f>
        <v>0</v>
      </c>
      <c r="BG534" s="148">
        <f>IF(N534="zákl. přenesená",J534,0)</f>
        <v>0</v>
      </c>
      <c r="BH534" s="148">
        <f>IF(N534="sníž. přenesená",J534,0)</f>
        <v>0</v>
      </c>
      <c r="BI534" s="148">
        <f>IF(N534="nulová",J534,0)</f>
        <v>0</v>
      </c>
      <c r="BJ534" s="15" t="s">
        <v>86</v>
      </c>
      <c r="BK534" s="148">
        <f>ROUND(I534*H534,2)</f>
        <v>0</v>
      </c>
      <c r="BL534" s="15" t="s">
        <v>296</v>
      </c>
      <c r="BM534" s="147" t="s">
        <v>1098</v>
      </c>
    </row>
    <row r="535" spans="2:65" s="12" customFormat="1" ht="11.25">
      <c r="B535" s="149"/>
      <c r="D535" s="150" t="s">
        <v>147</v>
      </c>
      <c r="E535" s="151" t="s">
        <v>1</v>
      </c>
      <c r="F535" s="152" t="s">
        <v>1099</v>
      </c>
      <c r="H535" s="153">
        <v>6</v>
      </c>
      <c r="I535" s="154"/>
      <c r="L535" s="149"/>
      <c r="M535" s="155"/>
      <c r="T535" s="156"/>
      <c r="AT535" s="151" t="s">
        <v>147</v>
      </c>
      <c r="AU535" s="151" t="s">
        <v>88</v>
      </c>
      <c r="AV535" s="12" t="s">
        <v>88</v>
      </c>
      <c r="AW535" s="12" t="s">
        <v>33</v>
      </c>
      <c r="AX535" s="12" t="s">
        <v>79</v>
      </c>
      <c r="AY535" s="151" t="s">
        <v>138</v>
      </c>
    </row>
    <row r="536" spans="2:65" s="13" customFormat="1" ht="11.25">
      <c r="B536" s="157"/>
      <c r="D536" s="150" t="s">
        <v>147</v>
      </c>
      <c r="E536" s="158" t="s">
        <v>1</v>
      </c>
      <c r="F536" s="159" t="s">
        <v>148</v>
      </c>
      <c r="H536" s="160">
        <v>6</v>
      </c>
      <c r="I536" s="161"/>
      <c r="L536" s="157"/>
      <c r="M536" s="162"/>
      <c r="T536" s="163"/>
      <c r="AT536" s="158" t="s">
        <v>147</v>
      </c>
      <c r="AU536" s="158" t="s">
        <v>88</v>
      </c>
      <c r="AV536" s="13" t="s">
        <v>149</v>
      </c>
      <c r="AW536" s="13" t="s">
        <v>33</v>
      </c>
      <c r="AX536" s="13" t="s">
        <v>86</v>
      </c>
      <c r="AY536" s="158" t="s">
        <v>138</v>
      </c>
    </row>
    <row r="537" spans="2:65" s="1" customFormat="1" ht="21.75" customHeight="1">
      <c r="B537" s="30"/>
      <c r="C537" s="135" t="s">
        <v>839</v>
      </c>
      <c r="D537" s="135" t="s">
        <v>141</v>
      </c>
      <c r="E537" s="136" t="s">
        <v>1100</v>
      </c>
      <c r="F537" s="137" t="s">
        <v>1101</v>
      </c>
      <c r="G537" s="138" t="s">
        <v>381</v>
      </c>
      <c r="H537" s="139">
        <v>13</v>
      </c>
      <c r="I537" s="140"/>
      <c r="J537" s="141">
        <f>ROUND(I537*H537,2)</f>
        <v>0</v>
      </c>
      <c r="K537" s="142"/>
      <c r="L537" s="30"/>
      <c r="M537" s="143" t="s">
        <v>1</v>
      </c>
      <c r="N537" s="144" t="s">
        <v>44</v>
      </c>
      <c r="P537" s="145">
        <f>O537*H537</f>
        <v>0</v>
      </c>
      <c r="Q537" s="145">
        <v>1.34E-3</v>
      </c>
      <c r="R537" s="145">
        <f>Q537*H537</f>
        <v>1.7420000000000001E-2</v>
      </c>
      <c r="S537" s="145">
        <v>0</v>
      </c>
      <c r="T537" s="146">
        <f>S537*H537</f>
        <v>0</v>
      </c>
      <c r="AR537" s="147" t="s">
        <v>296</v>
      </c>
      <c r="AT537" s="147" t="s">
        <v>141</v>
      </c>
      <c r="AU537" s="147" t="s">
        <v>88</v>
      </c>
      <c r="AY537" s="15" t="s">
        <v>138</v>
      </c>
      <c r="BE537" s="148">
        <f>IF(N537="základní",J537,0)</f>
        <v>0</v>
      </c>
      <c r="BF537" s="148">
        <f>IF(N537="snížená",J537,0)</f>
        <v>0</v>
      </c>
      <c r="BG537" s="148">
        <f>IF(N537="zákl. přenesená",J537,0)</f>
        <v>0</v>
      </c>
      <c r="BH537" s="148">
        <f>IF(N537="sníž. přenesená",J537,0)</f>
        <v>0</v>
      </c>
      <c r="BI537" s="148">
        <f>IF(N537="nulová",J537,0)</f>
        <v>0</v>
      </c>
      <c r="BJ537" s="15" t="s">
        <v>86</v>
      </c>
      <c r="BK537" s="148">
        <f>ROUND(I537*H537,2)</f>
        <v>0</v>
      </c>
      <c r="BL537" s="15" t="s">
        <v>296</v>
      </c>
      <c r="BM537" s="147" t="s">
        <v>1102</v>
      </c>
    </row>
    <row r="538" spans="2:65" s="12" customFormat="1" ht="11.25">
      <c r="B538" s="149"/>
      <c r="D538" s="150" t="s">
        <v>147</v>
      </c>
      <c r="E538" s="151" t="s">
        <v>1</v>
      </c>
      <c r="F538" s="152" t="s">
        <v>1103</v>
      </c>
      <c r="H538" s="153">
        <v>13</v>
      </c>
      <c r="I538" s="154"/>
      <c r="L538" s="149"/>
      <c r="M538" s="155"/>
      <c r="T538" s="156"/>
      <c r="AT538" s="151" t="s">
        <v>147</v>
      </c>
      <c r="AU538" s="151" t="s">
        <v>88</v>
      </c>
      <c r="AV538" s="12" t="s">
        <v>88</v>
      </c>
      <c r="AW538" s="12" t="s">
        <v>33</v>
      </c>
      <c r="AX538" s="12" t="s">
        <v>79</v>
      </c>
      <c r="AY538" s="151" t="s">
        <v>138</v>
      </c>
    </row>
    <row r="539" spans="2:65" s="13" customFormat="1" ht="11.25">
      <c r="B539" s="157"/>
      <c r="D539" s="150" t="s">
        <v>147</v>
      </c>
      <c r="E539" s="158" t="s">
        <v>1</v>
      </c>
      <c r="F539" s="159" t="s">
        <v>148</v>
      </c>
      <c r="H539" s="160">
        <v>13</v>
      </c>
      <c r="I539" s="161"/>
      <c r="L539" s="157"/>
      <c r="M539" s="162"/>
      <c r="T539" s="163"/>
      <c r="AT539" s="158" t="s">
        <v>147</v>
      </c>
      <c r="AU539" s="158" t="s">
        <v>88</v>
      </c>
      <c r="AV539" s="13" t="s">
        <v>149</v>
      </c>
      <c r="AW539" s="13" t="s">
        <v>33</v>
      </c>
      <c r="AX539" s="13" t="s">
        <v>86</v>
      </c>
      <c r="AY539" s="158" t="s">
        <v>138</v>
      </c>
    </row>
    <row r="540" spans="2:65" s="1" customFormat="1" ht="24.2" customHeight="1">
      <c r="B540" s="30"/>
      <c r="C540" s="135" t="s">
        <v>845</v>
      </c>
      <c r="D540" s="135" t="s">
        <v>141</v>
      </c>
      <c r="E540" s="136" t="s">
        <v>1104</v>
      </c>
      <c r="F540" s="137" t="s">
        <v>1105</v>
      </c>
      <c r="G540" s="138" t="s">
        <v>381</v>
      </c>
      <c r="H540" s="139">
        <v>6.8</v>
      </c>
      <c r="I540" s="140"/>
      <c r="J540" s="141">
        <f>ROUND(I540*H540,2)</f>
        <v>0</v>
      </c>
      <c r="K540" s="142"/>
      <c r="L540" s="30"/>
      <c r="M540" s="143" t="s">
        <v>1</v>
      </c>
      <c r="N540" s="144" t="s">
        <v>44</v>
      </c>
      <c r="P540" s="145">
        <f>O540*H540</f>
        <v>0</v>
      </c>
      <c r="Q540" s="145">
        <v>1.9400000000000001E-3</v>
      </c>
      <c r="R540" s="145">
        <f>Q540*H540</f>
        <v>1.3192000000000001E-2</v>
      </c>
      <c r="S540" s="145">
        <v>0</v>
      </c>
      <c r="T540" s="146">
        <f>S540*H540</f>
        <v>0</v>
      </c>
      <c r="AR540" s="147" t="s">
        <v>296</v>
      </c>
      <c r="AT540" s="147" t="s">
        <v>141</v>
      </c>
      <c r="AU540" s="147" t="s">
        <v>88</v>
      </c>
      <c r="AY540" s="15" t="s">
        <v>138</v>
      </c>
      <c r="BE540" s="148">
        <f>IF(N540="základní",J540,0)</f>
        <v>0</v>
      </c>
      <c r="BF540" s="148">
        <f>IF(N540="snížená",J540,0)</f>
        <v>0</v>
      </c>
      <c r="BG540" s="148">
        <f>IF(N540="zákl. přenesená",J540,0)</f>
        <v>0</v>
      </c>
      <c r="BH540" s="148">
        <f>IF(N540="sníž. přenesená",J540,0)</f>
        <v>0</v>
      </c>
      <c r="BI540" s="148">
        <f>IF(N540="nulová",J540,0)</f>
        <v>0</v>
      </c>
      <c r="BJ540" s="15" t="s">
        <v>86</v>
      </c>
      <c r="BK540" s="148">
        <f>ROUND(I540*H540,2)</f>
        <v>0</v>
      </c>
      <c r="BL540" s="15" t="s">
        <v>296</v>
      </c>
      <c r="BM540" s="147" t="s">
        <v>1106</v>
      </c>
    </row>
    <row r="541" spans="2:65" s="12" customFormat="1" ht="11.25">
      <c r="B541" s="149"/>
      <c r="D541" s="150" t="s">
        <v>147</v>
      </c>
      <c r="E541" s="151" t="s">
        <v>1</v>
      </c>
      <c r="F541" s="152" t="s">
        <v>1107</v>
      </c>
      <c r="H541" s="153">
        <v>6.8</v>
      </c>
      <c r="I541" s="154"/>
      <c r="L541" s="149"/>
      <c r="M541" s="155"/>
      <c r="T541" s="156"/>
      <c r="AT541" s="151" t="s">
        <v>147</v>
      </c>
      <c r="AU541" s="151" t="s">
        <v>88</v>
      </c>
      <c r="AV541" s="12" t="s">
        <v>88</v>
      </c>
      <c r="AW541" s="12" t="s">
        <v>33</v>
      </c>
      <c r="AX541" s="12" t="s">
        <v>79</v>
      </c>
      <c r="AY541" s="151" t="s">
        <v>138</v>
      </c>
    </row>
    <row r="542" spans="2:65" s="13" customFormat="1" ht="11.25">
      <c r="B542" s="157"/>
      <c r="D542" s="150" t="s">
        <v>147</v>
      </c>
      <c r="E542" s="158" t="s">
        <v>1</v>
      </c>
      <c r="F542" s="159" t="s">
        <v>148</v>
      </c>
      <c r="H542" s="160">
        <v>6.8</v>
      </c>
      <c r="I542" s="161"/>
      <c r="L542" s="157"/>
      <c r="M542" s="162"/>
      <c r="T542" s="163"/>
      <c r="AT542" s="158" t="s">
        <v>147</v>
      </c>
      <c r="AU542" s="158" t="s">
        <v>88</v>
      </c>
      <c r="AV542" s="13" t="s">
        <v>149</v>
      </c>
      <c r="AW542" s="13" t="s">
        <v>33</v>
      </c>
      <c r="AX542" s="13" t="s">
        <v>86</v>
      </c>
      <c r="AY542" s="158" t="s">
        <v>138</v>
      </c>
    </row>
    <row r="543" spans="2:65" s="1" customFormat="1" ht="24.2" customHeight="1">
      <c r="B543" s="30"/>
      <c r="C543" s="135" t="s">
        <v>850</v>
      </c>
      <c r="D543" s="135" t="s">
        <v>141</v>
      </c>
      <c r="E543" s="136" t="s">
        <v>1108</v>
      </c>
      <c r="F543" s="137" t="s">
        <v>1109</v>
      </c>
      <c r="G543" s="138" t="s">
        <v>381</v>
      </c>
      <c r="H543" s="139">
        <v>6.9</v>
      </c>
      <c r="I543" s="140"/>
      <c r="J543" s="141">
        <f>ROUND(I543*H543,2)</f>
        <v>0</v>
      </c>
      <c r="K543" s="142"/>
      <c r="L543" s="30"/>
      <c r="M543" s="143" t="s">
        <v>1</v>
      </c>
      <c r="N543" s="144" t="s">
        <v>44</v>
      </c>
      <c r="P543" s="145">
        <f>O543*H543</f>
        <v>0</v>
      </c>
      <c r="Q543" s="145">
        <v>2.2000000000000001E-3</v>
      </c>
      <c r="R543" s="145">
        <f>Q543*H543</f>
        <v>1.5180000000000003E-2</v>
      </c>
      <c r="S543" s="145">
        <v>0</v>
      </c>
      <c r="T543" s="146">
        <f>S543*H543</f>
        <v>0</v>
      </c>
      <c r="AR543" s="147" t="s">
        <v>296</v>
      </c>
      <c r="AT543" s="147" t="s">
        <v>141</v>
      </c>
      <c r="AU543" s="147" t="s">
        <v>88</v>
      </c>
      <c r="AY543" s="15" t="s">
        <v>138</v>
      </c>
      <c r="BE543" s="148">
        <f>IF(N543="základní",J543,0)</f>
        <v>0</v>
      </c>
      <c r="BF543" s="148">
        <f>IF(N543="snížená",J543,0)</f>
        <v>0</v>
      </c>
      <c r="BG543" s="148">
        <f>IF(N543="zákl. přenesená",J543,0)</f>
        <v>0</v>
      </c>
      <c r="BH543" s="148">
        <f>IF(N543="sníž. přenesená",J543,0)</f>
        <v>0</v>
      </c>
      <c r="BI543" s="148">
        <f>IF(N543="nulová",J543,0)</f>
        <v>0</v>
      </c>
      <c r="BJ543" s="15" t="s">
        <v>86</v>
      </c>
      <c r="BK543" s="148">
        <f>ROUND(I543*H543,2)</f>
        <v>0</v>
      </c>
      <c r="BL543" s="15" t="s">
        <v>296</v>
      </c>
      <c r="BM543" s="147" t="s">
        <v>1110</v>
      </c>
    </row>
    <row r="544" spans="2:65" s="12" customFormat="1" ht="11.25">
      <c r="B544" s="149"/>
      <c r="D544" s="150" t="s">
        <v>147</v>
      </c>
      <c r="E544" s="151" t="s">
        <v>1</v>
      </c>
      <c r="F544" s="152" t="s">
        <v>1111</v>
      </c>
      <c r="H544" s="153">
        <v>6.9</v>
      </c>
      <c r="I544" s="154"/>
      <c r="L544" s="149"/>
      <c r="M544" s="155"/>
      <c r="T544" s="156"/>
      <c r="AT544" s="151" t="s">
        <v>147</v>
      </c>
      <c r="AU544" s="151" t="s">
        <v>88</v>
      </c>
      <c r="AV544" s="12" t="s">
        <v>88</v>
      </c>
      <c r="AW544" s="12" t="s">
        <v>33</v>
      </c>
      <c r="AX544" s="12" t="s">
        <v>79</v>
      </c>
      <c r="AY544" s="151" t="s">
        <v>138</v>
      </c>
    </row>
    <row r="545" spans="2:65" s="13" customFormat="1" ht="11.25">
      <c r="B545" s="157"/>
      <c r="D545" s="150" t="s">
        <v>147</v>
      </c>
      <c r="E545" s="158" t="s">
        <v>1</v>
      </c>
      <c r="F545" s="159" t="s">
        <v>148</v>
      </c>
      <c r="H545" s="160">
        <v>6.9</v>
      </c>
      <c r="I545" s="161"/>
      <c r="L545" s="157"/>
      <c r="M545" s="162"/>
      <c r="T545" s="163"/>
      <c r="AT545" s="158" t="s">
        <v>147</v>
      </c>
      <c r="AU545" s="158" t="s">
        <v>88</v>
      </c>
      <c r="AV545" s="13" t="s">
        <v>149</v>
      </c>
      <c r="AW545" s="13" t="s">
        <v>33</v>
      </c>
      <c r="AX545" s="13" t="s">
        <v>86</v>
      </c>
      <c r="AY545" s="158" t="s">
        <v>138</v>
      </c>
    </row>
    <row r="546" spans="2:65" s="1" customFormat="1" ht="24.2" customHeight="1">
      <c r="B546" s="30"/>
      <c r="C546" s="135" t="s">
        <v>855</v>
      </c>
      <c r="D546" s="135" t="s">
        <v>141</v>
      </c>
      <c r="E546" s="136" t="s">
        <v>1112</v>
      </c>
      <c r="F546" s="137" t="s">
        <v>1113</v>
      </c>
      <c r="G546" s="138" t="s">
        <v>381</v>
      </c>
      <c r="H546" s="139">
        <v>6.8</v>
      </c>
      <c r="I546" s="140"/>
      <c r="J546" s="141">
        <f>ROUND(I546*H546,2)</f>
        <v>0</v>
      </c>
      <c r="K546" s="142"/>
      <c r="L546" s="30"/>
      <c r="M546" s="143" t="s">
        <v>1</v>
      </c>
      <c r="N546" s="144" t="s">
        <v>44</v>
      </c>
      <c r="P546" s="145">
        <f>O546*H546</f>
        <v>0</v>
      </c>
      <c r="Q546" s="145">
        <v>2.7399999999999998E-3</v>
      </c>
      <c r="R546" s="145">
        <f>Q546*H546</f>
        <v>1.8631999999999999E-2</v>
      </c>
      <c r="S546" s="145">
        <v>0</v>
      </c>
      <c r="T546" s="146">
        <f>S546*H546</f>
        <v>0</v>
      </c>
      <c r="AR546" s="147" t="s">
        <v>296</v>
      </c>
      <c r="AT546" s="147" t="s">
        <v>141</v>
      </c>
      <c r="AU546" s="147" t="s">
        <v>88</v>
      </c>
      <c r="AY546" s="15" t="s">
        <v>138</v>
      </c>
      <c r="BE546" s="148">
        <f>IF(N546="základní",J546,0)</f>
        <v>0</v>
      </c>
      <c r="BF546" s="148">
        <f>IF(N546="snížená",J546,0)</f>
        <v>0</v>
      </c>
      <c r="BG546" s="148">
        <f>IF(N546="zákl. přenesená",J546,0)</f>
        <v>0</v>
      </c>
      <c r="BH546" s="148">
        <f>IF(N546="sníž. přenesená",J546,0)</f>
        <v>0</v>
      </c>
      <c r="BI546" s="148">
        <f>IF(N546="nulová",J546,0)</f>
        <v>0</v>
      </c>
      <c r="BJ546" s="15" t="s">
        <v>86</v>
      </c>
      <c r="BK546" s="148">
        <f>ROUND(I546*H546,2)</f>
        <v>0</v>
      </c>
      <c r="BL546" s="15" t="s">
        <v>296</v>
      </c>
      <c r="BM546" s="147" t="s">
        <v>1114</v>
      </c>
    </row>
    <row r="547" spans="2:65" s="12" customFormat="1" ht="11.25">
      <c r="B547" s="149"/>
      <c r="D547" s="150" t="s">
        <v>147</v>
      </c>
      <c r="E547" s="151" t="s">
        <v>1</v>
      </c>
      <c r="F547" s="152" t="s">
        <v>1115</v>
      </c>
      <c r="H547" s="153">
        <v>6.8</v>
      </c>
      <c r="I547" s="154"/>
      <c r="L547" s="149"/>
      <c r="M547" s="155"/>
      <c r="T547" s="156"/>
      <c r="AT547" s="151" t="s">
        <v>147</v>
      </c>
      <c r="AU547" s="151" t="s">
        <v>88</v>
      </c>
      <c r="AV547" s="12" t="s">
        <v>88</v>
      </c>
      <c r="AW547" s="12" t="s">
        <v>33</v>
      </c>
      <c r="AX547" s="12" t="s">
        <v>79</v>
      </c>
      <c r="AY547" s="151" t="s">
        <v>138</v>
      </c>
    </row>
    <row r="548" spans="2:65" s="13" customFormat="1" ht="11.25">
      <c r="B548" s="157"/>
      <c r="D548" s="150" t="s">
        <v>147</v>
      </c>
      <c r="E548" s="158" t="s">
        <v>1</v>
      </c>
      <c r="F548" s="159" t="s">
        <v>148</v>
      </c>
      <c r="H548" s="160">
        <v>6.8</v>
      </c>
      <c r="I548" s="161"/>
      <c r="L548" s="157"/>
      <c r="M548" s="162"/>
      <c r="T548" s="163"/>
      <c r="AT548" s="158" t="s">
        <v>147</v>
      </c>
      <c r="AU548" s="158" t="s">
        <v>88</v>
      </c>
      <c r="AV548" s="13" t="s">
        <v>149</v>
      </c>
      <c r="AW548" s="13" t="s">
        <v>33</v>
      </c>
      <c r="AX548" s="13" t="s">
        <v>86</v>
      </c>
      <c r="AY548" s="158" t="s">
        <v>138</v>
      </c>
    </row>
    <row r="549" spans="2:65" s="1" customFormat="1" ht="24.2" customHeight="1">
      <c r="B549" s="30"/>
      <c r="C549" s="135" t="s">
        <v>860</v>
      </c>
      <c r="D549" s="135" t="s">
        <v>141</v>
      </c>
      <c r="E549" s="136" t="s">
        <v>1116</v>
      </c>
      <c r="F549" s="137" t="s">
        <v>1117</v>
      </c>
      <c r="G549" s="138" t="s">
        <v>278</v>
      </c>
      <c r="H549" s="139">
        <v>1</v>
      </c>
      <c r="I549" s="140"/>
      <c r="J549" s="141">
        <f>ROUND(I549*H549,2)</f>
        <v>0</v>
      </c>
      <c r="K549" s="142"/>
      <c r="L549" s="30"/>
      <c r="M549" s="143" t="s">
        <v>1</v>
      </c>
      <c r="N549" s="144" t="s">
        <v>44</v>
      </c>
      <c r="P549" s="145">
        <f>O549*H549</f>
        <v>0</v>
      </c>
      <c r="Q549" s="145">
        <v>4.4000000000000002E-4</v>
      </c>
      <c r="R549" s="145">
        <f>Q549*H549</f>
        <v>4.4000000000000002E-4</v>
      </c>
      <c r="S549" s="145">
        <v>0</v>
      </c>
      <c r="T549" s="146">
        <f>S549*H549</f>
        <v>0</v>
      </c>
      <c r="AR549" s="147" t="s">
        <v>296</v>
      </c>
      <c r="AT549" s="147" t="s">
        <v>141</v>
      </c>
      <c r="AU549" s="147" t="s">
        <v>88</v>
      </c>
      <c r="AY549" s="15" t="s">
        <v>138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5" t="s">
        <v>86</v>
      </c>
      <c r="BK549" s="148">
        <f>ROUND(I549*H549,2)</f>
        <v>0</v>
      </c>
      <c r="BL549" s="15" t="s">
        <v>296</v>
      </c>
      <c r="BM549" s="147" t="s">
        <v>1118</v>
      </c>
    </row>
    <row r="550" spans="2:65" s="12" customFormat="1" ht="11.25">
      <c r="B550" s="149"/>
      <c r="D550" s="150" t="s">
        <v>147</v>
      </c>
      <c r="E550" s="151" t="s">
        <v>1</v>
      </c>
      <c r="F550" s="152" t="s">
        <v>1119</v>
      </c>
      <c r="H550" s="153">
        <v>1</v>
      </c>
      <c r="I550" s="154"/>
      <c r="L550" s="149"/>
      <c r="M550" s="155"/>
      <c r="T550" s="156"/>
      <c r="AT550" s="151" t="s">
        <v>147</v>
      </c>
      <c r="AU550" s="151" t="s">
        <v>88</v>
      </c>
      <c r="AV550" s="12" t="s">
        <v>88</v>
      </c>
      <c r="AW550" s="12" t="s">
        <v>33</v>
      </c>
      <c r="AX550" s="12" t="s">
        <v>79</v>
      </c>
      <c r="AY550" s="151" t="s">
        <v>138</v>
      </c>
    </row>
    <row r="551" spans="2:65" s="13" customFormat="1" ht="11.25">
      <c r="B551" s="157"/>
      <c r="D551" s="150" t="s">
        <v>147</v>
      </c>
      <c r="E551" s="158" t="s">
        <v>1</v>
      </c>
      <c r="F551" s="159" t="s">
        <v>148</v>
      </c>
      <c r="H551" s="160">
        <v>1</v>
      </c>
      <c r="I551" s="161"/>
      <c r="L551" s="157"/>
      <c r="M551" s="162"/>
      <c r="T551" s="163"/>
      <c r="AT551" s="158" t="s">
        <v>147</v>
      </c>
      <c r="AU551" s="158" t="s">
        <v>88</v>
      </c>
      <c r="AV551" s="13" t="s">
        <v>149</v>
      </c>
      <c r="AW551" s="13" t="s">
        <v>33</v>
      </c>
      <c r="AX551" s="13" t="s">
        <v>86</v>
      </c>
      <c r="AY551" s="158" t="s">
        <v>138</v>
      </c>
    </row>
    <row r="552" spans="2:65" s="1" customFormat="1" ht="24.2" customHeight="1">
      <c r="B552" s="30"/>
      <c r="C552" s="135" t="s">
        <v>864</v>
      </c>
      <c r="D552" s="135" t="s">
        <v>141</v>
      </c>
      <c r="E552" s="136" t="s">
        <v>1120</v>
      </c>
      <c r="F552" s="137" t="s">
        <v>1121</v>
      </c>
      <c r="G552" s="138" t="s">
        <v>381</v>
      </c>
      <c r="H552" s="139">
        <v>6</v>
      </c>
      <c r="I552" s="140"/>
      <c r="J552" s="141">
        <f>ROUND(I552*H552,2)</f>
        <v>0</v>
      </c>
      <c r="K552" s="142"/>
      <c r="L552" s="30"/>
      <c r="M552" s="143" t="s">
        <v>1</v>
      </c>
      <c r="N552" s="144" t="s">
        <v>44</v>
      </c>
      <c r="P552" s="145">
        <f>O552*H552</f>
        <v>0</v>
      </c>
      <c r="Q552" s="145">
        <v>2.8300000000000001E-3</v>
      </c>
      <c r="R552" s="145">
        <f>Q552*H552</f>
        <v>1.6980000000000002E-2</v>
      </c>
      <c r="S552" s="145">
        <v>0</v>
      </c>
      <c r="T552" s="146">
        <f>S552*H552</f>
        <v>0</v>
      </c>
      <c r="AR552" s="147" t="s">
        <v>296</v>
      </c>
      <c r="AT552" s="147" t="s">
        <v>141</v>
      </c>
      <c r="AU552" s="147" t="s">
        <v>88</v>
      </c>
      <c r="AY552" s="15" t="s">
        <v>138</v>
      </c>
      <c r="BE552" s="148">
        <f>IF(N552="základní",J552,0)</f>
        <v>0</v>
      </c>
      <c r="BF552" s="148">
        <f>IF(N552="snížená",J552,0)</f>
        <v>0</v>
      </c>
      <c r="BG552" s="148">
        <f>IF(N552="zákl. přenesená",J552,0)</f>
        <v>0</v>
      </c>
      <c r="BH552" s="148">
        <f>IF(N552="sníž. přenesená",J552,0)</f>
        <v>0</v>
      </c>
      <c r="BI552" s="148">
        <f>IF(N552="nulová",J552,0)</f>
        <v>0</v>
      </c>
      <c r="BJ552" s="15" t="s">
        <v>86</v>
      </c>
      <c r="BK552" s="148">
        <f>ROUND(I552*H552,2)</f>
        <v>0</v>
      </c>
      <c r="BL552" s="15" t="s">
        <v>296</v>
      </c>
      <c r="BM552" s="147" t="s">
        <v>1122</v>
      </c>
    </row>
    <row r="553" spans="2:65" s="12" customFormat="1" ht="11.25">
      <c r="B553" s="149"/>
      <c r="D553" s="150" t="s">
        <v>147</v>
      </c>
      <c r="E553" s="151" t="s">
        <v>1</v>
      </c>
      <c r="F553" s="152" t="s">
        <v>1123</v>
      </c>
      <c r="H553" s="153">
        <v>6</v>
      </c>
      <c r="I553" s="154"/>
      <c r="L553" s="149"/>
      <c r="M553" s="155"/>
      <c r="T553" s="156"/>
      <c r="AT553" s="151" t="s">
        <v>147</v>
      </c>
      <c r="AU553" s="151" t="s">
        <v>88</v>
      </c>
      <c r="AV553" s="12" t="s">
        <v>88</v>
      </c>
      <c r="AW553" s="12" t="s">
        <v>33</v>
      </c>
      <c r="AX553" s="12" t="s">
        <v>79</v>
      </c>
      <c r="AY553" s="151" t="s">
        <v>138</v>
      </c>
    </row>
    <row r="554" spans="2:65" s="13" customFormat="1" ht="11.25">
      <c r="B554" s="157"/>
      <c r="D554" s="150" t="s">
        <v>147</v>
      </c>
      <c r="E554" s="158" t="s">
        <v>1</v>
      </c>
      <c r="F554" s="159" t="s">
        <v>148</v>
      </c>
      <c r="H554" s="160">
        <v>6</v>
      </c>
      <c r="I554" s="161"/>
      <c r="L554" s="157"/>
      <c r="M554" s="162"/>
      <c r="T554" s="163"/>
      <c r="AT554" s="158" t="s">
        <v>147</v>
      </c>
      <c r="AU554" s="158" t="s">
        <v>88</v>
      </c>
      <c r="AV554" s="13" t="s">
        <v>149</v>
      </c>
      <c r="AW554" s="13" t="s">
        <v>33</v>
      </c>
      <c r="AX554" s="13" t="s">
        <v>86</v>
      </c>
      <c r="AY554" s="158" t="s">
        <v>138</v>
      </c>
    </row>
    <row r="555" spans="2:65" s="1" customFormat="1" ht="24.2" customHeight="1">
      <c r="B555" s="30"/>
      <c r="C555" s="135" t="s">
        <v>868</v>
      </c>
      <c r="D555" s="135" t="s">
        <v>141</v>
      </c>
      <c r="E555" s="136" t="s">
        <v>824</v>
      </c>
      <c r="F555" s="137" t="s">
        <v>825</v>
      </c>
      <c r="G555" s="138" t="s">
        <v>475</v>
      </c>
      <c r="H555" s="181"/>
      <c r="I555" s="140"/>
      <c r="J555" s="141">
        <f>ROUND(I555*H555,2)</f>
        <v>0</v>
      </c>
      <c r="K555" s="142"/>
      <c r="L555" s="30"/>
      <c r="M555" s="143" t="s">
        <v>1</v>
      </c>
      <c r="N555" s="144" t="s">
        <v>44</v>
      </c>
      <c r="P555" s="145">
        <f>O555*H555</f>
        <v>0</v>
      </c>
      <c r="Q555" s="145">
        <v>0</v>
      </c>
      <c r="R555" s="145">
        <f>Q555*H555</f>
        <v>0</v>
      </c>
      <c r="S555" s="145">
        <v>0</v>
      </c>
      <c r="T555" s="146">
        <f>S555*H555</f>
        <v>0</v>
      </c>
      <c r="AR555" s="147" t="s">
        <v>296</v>
      </c>
      <c r="AT555" s="147" t="s">
        <v>141</v>
      </c>
      <c r="AU555" s="147" t="s">
        <v>88</v>
      </c>
      <c r="AY555" s="15" t="s">
        <v>138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5" t="s">
        <v>86</v>
      </c>
      <c r="BK555" s="148">
        <f>ROUND(I555*H555,2)</f>
        <v>0</v>
      </c>
      <c r="BL555" s="15" t="s">
        <v>296</v>
      </c>
      <c r="BM555" s="147" t="s">
        <v>826</v>
      </c>
    </row>
    <row r="556" spans="2:65" s="11" customFormat="1" ht="22.9" customHeight="1">
      <c r="B556" s="123"/>
      <c r="D556" s="124" t="s">
        <v>78</v>
      </c>
      <c r="E556" s="133" t="s">
        <v>827</v>
      </c>
      <c r="F556" s="133" t="s">
        <v>828</v>
      </c>
      <c r="I556" s="126"/>
      <c r="J556" s="134">
        <f>BK556</f>
        <v>0</v>
      </c>
      <c r="L556" s="123"/>
      <c r="M556" s="128"/>
      <c r="P556" s="129">
        <f>SUM(P557:P564)</f>
        <v>0</v>
      </c>
      <c r="R556" s="129">
        <f>SUM(R557:R564)</f>
        <v>2.5000000000000001E-4</v>
      </c>
      <c r="T556" s="130">
        <f>SUM(T557:T564)</f>
        <v>0</v>
      </c>
      <c r="AR556" s="124" t="s">
        <v>88</v>
      </c>
      <c r="AT556" s="131" t="s">
        <v>78</v>
      </c>
      <c r="AU556" s="131" t="s">
        <v>86</v>
      </c>
      <c r="AY556" s="124" t="s">
        <v>138</v>
      </c>
      <c r="BK556" s="132">
        <f>SUM(BK557:BK564)</f>
        <v>0</v>
      </c>
    </row>
    <row r="557" spans="2:65" s="1" customFormat="1" ht="16.5" customHeight="1">
      <c r="B557" s="30"/>
      <c r="C557" s="135" t="s">
        <v>872</v>
      </c>
      <c r="D557" s="135" t="s">
        <v>141</v>
      </c>
      <c r="E557" s="136" t="s">
        <v>830</v>
      </c>
      <c r="F557" s="137" t="s">
        <v>831</v>
      </c>
      <c r="G557" s="138" t="s">
        <v>278</v>
      </c>
      <c r="H557" s="139">
        <v>1</v>
      </c>
      <c r="I557" s="140"/>
      <c r="J557" s="141">
        <f>ROUND(I557*H557,2)</f>
        <v>0</v>
      </c>
      <c r="K557" s="142"/>
      <c r="L557" s="30"/>
      <c r="M557" s="143" t="s">
        <v>1</v>
      </c>
      <c r="N557" s="144" t="s">
        <v>44</v>
      </c>
      <c r="P557" s="145">
        <f>O557*H557</f>
        <v>0</v>
      </c>
      <c r="Q557" s="145">
        <v>2.5000000000000001E-4</v>
      </c>
      <c r="R557" s="145">
        <f>Q557*H557</f>
        <v>2.5000000000000001E-4</v>
      </c>
      <c r="S557" s="145">
        <v>0</v>
      </c>
      <c r="T557" s="146">
        <f>S557*H557</f>
        <v>0</v>
      </c>
      <c r="AR557" s="147" t="s">
        <v>296</v>
      </c>
      <c r="AT557" s="147" t="s">
        <v>141</v>
      </c>
      <c r="AU557" s="147" t="s">
        <v>88</v>
      </c>
      <c r="AY557" s="15" t="s">
        <v>138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5" t="s">
        <v>86</v>
      </c>
      <c r="BK557" s="148">
        <f>ROUND(I557*H557,2)</f>
        <v>0</v>
      </c>
      <c r="BL557" s="15" t="s">
        <v>296</v>
      </c>
      <c r="BM557" s="147" t="s">
        <v>832</v>
      </c>
    </row>
    <row r="558" spans="2:65" s="12" customFormat="1" ht="11.25">
      <c r="B558" s="149"/>
      <c r="D558" s="150" t="s">
        <v>147</v>
      </c>
      <c r="E558" s="151" t="s">
        <v>1</v>
      </c>
      <c r="F558" s="152" t="s">
        <v>833</v>
      </c>
      <c r="H558" s="153">
        <v>1</v>
      </c>
      <c r="I558" s="154"/>
      <c r="L558" s="149"/>
      <c r="M558" s="155"/>
      <c r="T558" s="156"/>
      <c r="AT558" s="151" t="s">
        <v>147</v>
      </c>
      <c r="AU558" s="151" t="s">
        <v>88</v>
      </c>
      <c r="AV558" s="12" t="s">
        <v>88</v>
      </c>
      <c r="AW558" s="12" t="s">
        <v>33</v>
      </c>
      <c r="AX558" s="12" t="s">
        <v>79</v>
      </c>
      <c r="AY558" s="151" t="s">
        <v>138</v>
      </c>
    </row>
    <row r="559" spans="2:65" s="13" customFormat="1" ht="11.25">
      <c r="B559" s="157"/>
      <c r="D559" s="150" t="s">
        <v>147</v>
      </c>
      <c r="E559" s="158" t="s">
        <v>1</v>
      </c>
      <c r="F559" s="159" t="s">
        <v>148</v>
      </c>
      <c r="H559" s="160">
        <v>1</v>
      </c>
      <c r="I559" s="161"/>
      <c r="L559" s="157"/>
      <c r="M559" s="162"/>
      <c r="T559" s="163"/>
      <c r="AT559" s="158" t="s">
        <v>147</v>
      </c>
      <c r="AU559" s="158" t="s">
        <v>88</v>
      </c>
      <c r="AV559" s="13" t="s">
        <v>149</v>
      </c>
      <c r="AW559" s="13" t="s">
        <v>33</v>
      </c>
      <c r="AX559" s="13" t="s">
        <v>86</v>
      </c>
      <c r="AY559" s="158" t="s">
        <v>138</v>
      </c>
    </row>
    <row r="560" spans="2:65" s="1" customFormat="1" ht="16.5" customHeight="1">
      <c r="B560" s="30"/>
      <c r="C560" s="170" t="s">
        <v>876</v>
      </c>
      <c r="D560" s="170" t="s">
        <v>241</v>
      </c>
      <c r="E560" s="171" t="s">
        <v>1124</v>
      </c>
      <c r="F560" s="172" t="s">
        <v>1125</v>
      </c>
      <c r="G560" s="173" t="s">
        <v>278</v>
      </c>
      <c r="H560" s="174">
        <v>1</v>
      </c>
      <c r="I560" s="175"/>
      <c r="J560" s="176">
        <f>ROUND(I560*H560,2)</f>
        <v>0</v>
      </c>
      <c r="K560" s="177"/>
      <c r="L560" s="178"/>
      <c r="M560" s="179" t="s">
        <v>1</v>
      </c>
      <c r="N560" s="180" t="s">
        <v>44</v>
      </c>
      <c r="P560" s="145">
        <f>O560*H560</f>
        <v>0</v>
      </c>
      <c r="Q560" s="145">
        <v>0</v>
      </c>
      <c r="R560" s="145">
        <f>Q560*H560</f>
        <v>0</v>
      </c>
      <c r="S560" s="145">
        <v>0</v>
      </c>
      <c r="T560" s="146">
        <f>S560*H560</f>
        <v>0</v>
      </c>
      <c r="AR560" s="147" t="s">
        <v>391</v>
      </c>
      <c r="AT560" s="147" t="s">
        <v>241</v>
      </c>
      <c r="AU560" s="147" t="s">
        <v>88</v>
      </c>
      <c r="AY560" s="15" t="s">
        <v>138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5" t="s">
        <v>86</v>
      </c>
      <c r="BK560" s="148">
        <f>ROUND(I560*H560,2)</f>
        <v>0</v>
      </c>
      <c r="BL560" s="15" t="s">
        <v>296</v>
      </c>
      <c r="BM560" s="147" t="s">
        <v>1126</v>
      </c>
    </row>
    <row r="561" spans="2:65" s="1" customFormat="1" ht="87.75">
      <c r="B561" s="30"/>
      <c r="D561" s="150" t="s">
        <v>153</v>
      </c>
      <c r="F561" s="164" t="s">
        <v>838</v>
      </c>
      <c r="I561" s="165"/>
      <c r="L561" s="30"/>
      <c r="M561" s="166"/>
      <c r="T561" s="54"/>
      <c r="AT561" s="15" t="s">
        <v>153</v>
      </c>
      <c r="AU561" s="15" t="s">
        <v>88</v>
      </c>
    </row>
    <row r="562" spans="2:65" s="12" customFormat="1" ht="11.25">
      <c r="B562" s="149"/>
      <c r="D562" s="150" t="s">
        <v>147</v>
      </c>
      <c r="E562" s="151" t="s">
        <v>1</v>
      </c>
      <c r="F562" s="152" t="s">
        <v>833</v>
      </c>
      <c r="H562" s="153">
        <v>1</v>
      </c>
      <c r="I562" s="154"/>
      <c r="L562" s="149"/>
      <c r="M562" s="155"/>
      <c r="T562" s="156"/>
      <c r="AT562" s="151" t="s">
        <v>147</v>
      </c>
      <c r="AU562" s="151" t="s">
        <v>88</v>
      </c>
      <c r="AV562" s="12" t="s">
        <v>88</v>
      </c>
      <c r="AW562" s="12" t="s">
        <v>33</v>
      </c>
      <c r="AX562" s="12" t="s">
        <v>79</v>
      </c>
      <c r="AY562" s="151" t="s">
        <v>138</v>
      </c>
    </row>
    <row r="563" spans="2:65" s="13" customFormat="1" ht="11.25">
      <c r="B563" s="157"/>
      <c r="D563" s="150" t="s">
        <v>147</v>
      </c>
      <c r="E563" s="158" t="s">
        <v>1</v>
      </c>
      <c r="F563" s="159" t="s">
        <v>148</v>
      </c>
      <c r="H563" s="160">
        <v>1</v>
      </c>
      <c r="I563" s="161"/>
      <c r="L563" s="157"/>
      <c r="M563" s="162"/>
      <c r="T563" s="163"/>
      <c r="AT563" s="158" t="s">
        <v>147</v>
      </c>
      <c r="AU563" s="158" t="s">
        <v>88</v>
      </c>
      <c r="AV563" s="13" t="s">
        <v>149</v>
      </c>
      <c r="AW563" s="13" t="s">
        <v>33</v>
      </c>
      <c r="AX563" s="13" t="s">
        <v>86</v>
      </c>
      <c r="AY563" s="158" t="s">
        <v>138</v>
      </c>
    </row>
    <row r="564" spans="2:65" s="1" customFormat="1" ht="24.2" customHeight="1">
      <c r="B564" s="30"/>
      <c r="C564" s="135" t="s">
        <v>880</v>
      </c>
      <c r="D564" s="135" t="s">
        <v>141</v>
      </c>
      <c r="E564" s="136" t="s">
        <v>840</v>
      </c>
      <c r="F564" s="137" t="s">
        <v>841</v>
      </c>
      <c r="G564" s="138" t="s">
        <v>475</v>
      </c>
      <c r="H564" s="181"/>
      <c r="I564" s="140"/>
      <c r="J564" s="141">
        <f>ROUND(I564*H564,2)</f>
        <v>0</v>
      </c>
      <c r="K564" s="142"/>
      <c r="L564" s="30"/>
      <c r="M564" s="143" t="s">
        <v>1</v>
      </c>
      <c r="N564" s="144" t="s">
        <v>44</v>
      </c>
      <c r="P564" s="145">
        <f>O564*H564</f>
        <v>0</v>
      </c>
      <c r="Q564" s="145">
        <v>0</v>
      </c>
      <c r="R564" s="145">
        <f>Q564*H564</f>
        <v>0</v>
      </c>
      <c r="S564" s="145">
        <v>0</v>
      </c>
      <c r="T564" s="146">
        <f>S564*H564</f>
        <v>0</v>
      </c>
      <c r="AR564" s="147" t="s">
        <v>296</v>
      </c>
      <c r="AT564" s="147" t="s">
        <v>141</v>
      </c>
      <c r="AU564" s="147" t="s">
        <v>88</v>
      </c>
      <c r="AY564" s="15" t="s">
        <v>138</v>
      </c>
      <c r="BE564" s="148">
        <f>IF(N564="základní",J564,0)</f>
        <v>0</v>
      </c>
      <c r="BF564" s="148">
        <f>IF(N564="snížená",J564,0)</f>
        <v>0</v>
      </c>
      <c r="BG564" s="148">
        <f>IF(N564="zákl. přenesená",J564,0)</f>
        <v>0</v>
      </c>
      <c r="BH564" s="148">
        <f>IF(N564="sníž. přenesená",J564,0)</f>
        <v>0</v>
      </c>
      <c r="BI564" s="148">
        <f>IF(N564="nulová",J564,0)</f>
        <v>0</v>
      </c>
      <c r="BJ564" s="15" t="s">
        <v>86</v>
      </c>
      <c r="BK564" s="148">
        <f>ROUND(I564*H564,2)</f>
        <v>0</v>
      </c>
      <c r="BL564" s="15" t="s">
        <v>296</v>
      </c>
      <c r="BM564" s="147" t="s">
        <v>842</v>
      </c>
    </row>
    <row r="565" spans="2:65" s="11" customFormat="1" ht="22.9" customHeight="1">
      <c r="B565" s="123"/>
      <c r="D565" s="124" t="s">
        <v>78</v>
      </c>
      <c r="E565" s="133" t="s">
        <v>843</v>
      </c>
      <c r="F565" s="133" t="s">
        <v>844</v>
      </c>
      <c r="I565" s="126"/>
      <c r="J565" s="134">
        <f>BK565</f>
        <v>0</v>
      </c>
      <c r="L565" s="123"/>
      <c r="M565" s="128"/>
      <c r="P565" s="129">
        <f>SUM(P566:P584)</f>
        <v>0</v>
      </c>
      <c r="R565" s="129">
        <f>SUM(R566:R584)</f>
        <v>0.30657999999999996</v>
      </c>
      <c r="T565" s="130">
        <f>SUM(T566:T584)</f>
        <v>0</v>
      </c>
      <c r="AR565" s="124" t="s">
        <v>88</v>
      </c>
      <c r="AT565" s="131" t="s">
        <v>78</v>
      </c>
      <c r="AU565" s="131" t="s">
        <v>86</v>
      </c>
      <c r="AY565" s="124" t="s">
        <v>138</v>
      </c>
      <c r="BK565" s="132">
        <f>SUM(BK566:BK584)</f>
        <v>0</v>
      </c>
    </row>
    <row r="566" spans="2:65" s="1" customFormat="1" ht="16.5" customHeight="1">
      <c r="B566" s="30"/>
      <c r="C566" s="135" t="s">
        <v>884</v>
      </c>
      <c r="D566" s="135" t="s">
        <v>141</v>
      </c>
      <c r="E566" s="136" t="s">
        <v>846</v>
      </c>
      <c r="F566" s="137" t="s">
        <v>847</v>
      </c>
      <c r="G566" s="138" t="s">
        <v>278</v>
      </c>
      <c r="H566" s="139">
        <v>1</v>
      </c>
      <c r="I566" s="140"/>
      <c r="J566" s="141">
        <f>ROUND(I566*H566,2)</f>
        <v>0</v>
      </c>
      <c r="K566" s="142"/>
      <c r="L566" s="30"/>
      <c r="M566" s="143" t="s">
        <v>1</v>
      </c>
      <c r="N566" s="144" t="s">
        <v>44</v>
      </c>
      <c r="P566" s="145">
        <f>O566*H566</f>
        <v>0</v>
      </c>
      <c r="Q566" s="145">
        <v>1.7000000000000001E-4</v>
      </c>
      <c r="R566" s="145">
        <f>Q566*H566</f>
        <v>1.7000000000000001E-4</v>
      </c>
      <c r="S566" s="145">
        <v>0</v>
      </c>
      <c r="T566" s="146">
        <f>S566*H566</f>
        <v>0</v>
      </c>
      <c r="AR566" s="147" t="s">
        <v>296</v>
      </c>
      <c r="AT566" s="147" t="s">
        <v>141</v>
      </c>
      <c r="AU566" s="147" t="s">
        <v>88</v>
      </c>
      <c r="AY566" s="15" t="s">
        <v>138</v>
      </c>
      <c r="BE566" s="148">
        <f>IF(N566="základní",J566,0)</f>
        <v>0</v>
      </c>
      <c r="BF566" s="148">
        <f>IF(N566="snížená",J566,0)</f>
        <v>0</v>
      </c>
      <c r="BG566" s="148">
        <f>IF(N566="zákl. přenesená",J566,0)</f>
        <v>0</v>
      </c>
      <c r="BH566" s="148">
        <f>IF(N566="sníž. přenesená",J566,0)</f>
        <v>0</v>
      </c>
      <c r="BI566" s="148">
        <f>IF(N566="nulová",J566,0)</f>
        <v>0</v>
      </c>
      <c r="BJ566" s="15" t="s">
        <v>86</v>
      </c>
      <c r="BK566" s="148">
        <f>ROUND(I566*H566,2)</f>
        <v>0</v>
      </c>
      <c r="BL566" s="15" t="s">
        <v>296</v>
      </c>
      <c r="BM566" s="147" t="s">
        <v>1127</v>
      </c>
    </row>
    <row r="567" spans="2:65" s="1" customFormat="1" ht="19.5">
      <c r="B567" s="30"/>
      <c r="D567" s="150" t="s">
        <v>153</v>
      </c>
      <c r="F567" s="164" t="s">
        <v>849</v>
      </c>
      <c r="I567" s="165"/>
      <c r="L567" s="30"/>
      <c r="M567" s="166"/>
      <c r="T567" s="54"/>
      <c r="AT567" s="15" t="s">
        <v>153</v>
      </c>
      <c r="AU567" s="15" t="s">
        <v>88</v>
      </c>
    </row>
    <row r="568" spans="2:65" s="1" customFormat="1" ht="24.2" customHeight="1">
      <c r="B568" s="30"/>
      <c r="C568" s="170" t="s">
        <v>888</v>
      </c>
      <c r="D568" s="170" t="s">
        <v>241</v>
      </c>
      <c r="E568" s="171" t="s">
        <v>851</v>
      </c>
      <c r="F568" s="172" t="s">
        <v>852</v>
      </c>
      <c r="G568" s="173" t="s">
        <v>278</v>
      </c>
      <c r="H568" s="174">
        <v>12</v>
      </c>
      <c r="I568" s="175"/>
      <c r="J568" s="176">
        <f>ROUND(I568*H568,2)</f>
        <v>0</v>
      </c>
      <c r="K568" s="177"/>
      <c r="L568" s="178"/>
      <c r="M568" s="179" t="s">
        <v>1</v>
      </c>
      <c r="N568" s="180" t="s">
        <v>44</v>
      </c>
      <c r="P568" s="145">
        <f>O568*H568</f>
        <v>0</v>
      </c>
      <c r="Q568" s="145">
        <v>2.4099999999999998E-3</v>
      </c>
      <c r="R568" s="145">
        <f>Q568*H568</f>
        <v>2.8919999999999998E-2</v>
      </c>
      <c r="S568" s="145">
        <v>0</v>
      </c>
      <c r="T568" s="146">
        <f>S568*H568</f>
        <v>0</v>
      </c>
      <c r="AR568" s="147" t="s">
        <v>391</v>
      </c>
      <c r="AT568" s="147" t="s">
        <v>241</v>
      </c>
      <c r="AU568" s="147" t="s">
        <v>88</v>
      </c>
      <c r="AY568" s="15" t="s">
        <v>138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5" t="s">
        <v>86</v>
      </c>
      <c r="BK568" s="148">
        <f>ROUND(I568*H568,2)</f>
        <v>0</v>
      </c>
      <c r="BL568" s="15" t="s">
        <v>296</v>
      </c>
      <c r="BM568" s="147" t="s">
        <v>1128</v>
      </c>
    </row>
    <row r="569" spans="2:65" s="1" customFormat="1" ht="19.5">
      <c r="B569" s="30"/>
      <c r="D569" s="150" t="s">
        <v>153</v>
      </c>
      <c r="F569" s="164" t="s">
        <v>854</v>
      </c>
      <c r="I569" s="165"/>
      <c r="L569" s="30"/>
      <c r="M569" s="166"/>
      <c r="T569" s="54"/>
      <c r="AT569" s="15" t="s">
        <v>153</v>
      </c>
      <c r="AU569" s="15" t="s">
        <v>88</v>
      </c>
    </row>
    <row r="570" spans="2:65" s="1" customFormat="1" ht="16.5" customHeight="1">
      <c r="B570" s="30"/>
      <c r="C570" s="170" t="s">
        <v>894</v>
      </c>
      <c r="D570" s="170" t="s">
        <v>241</v>
      </c>
      <c r="E570" s="171" t="s">
        <v>856</v>
      </c>
      <c r="F570" s="172" t="s">
        <v>857</v>
      </c>
      <c r="G570" s="173" t="s">
        <v>858</v>
      </c>
      <c r="H570" s="174">
        <v>105</v>
      </c>
      <c r="I570" s="175"/>
      <c r="J570" s="176">
        <f>ROUND(I570*H570,2)</f>
        <v>0</v>
      </c>
      <c r="K570" s="177"/>
      <c r="L570" s="178"/>
      <c r="M570" s="179" t="s">
        <v>1</v>
      </c>
      <c r="N570" s="180" t="s">
        <v>44</v>
      </c>
      <c r="P570" s="145">
        <f>O570*H570</f>
        <v>0</v>
      </c>
      <c r="Q570" s="145">
        <v>2.4099999999999998E-3</v>
      </c>
      <c r="R570" s="145">
        <f>Q570*H570</f>
        <v>0.25305</v>
      </c>
      <c r="S570" s="145">
        <v>0</v>
      </c>
      <c r="T570" s="146">
        <f>S570*H570</f>
        <v>0</v>
      </c>
      <c r="AR570" s="147" t="s">
        <v>391</v>
      </c>
      <c r="AT570" s="147" t="s">
        <v>241</v>
      </c>
      <c r="AU570" s="147" t="s">
        <v>88</v>
      </c>
      <c r="AY570" s="15" t="s">
        <v>138</v>
      </c>
      <c r="BE570" s="148">
        <f>IF(N570="základní",J570,0)</f>
        <v>0</v>
      </c>
      <c r="BF570" s="148">
        <f>IF(N570="snížená",J570,0)</f>
        <v>0</v>
      </c>
      <c r="BG570" s="148">
        <f>IF(N570="zákl. přenesená",J570,0)</f>
        <v>0</v>
      </c>
      <c r="BH570" s="148">
        <f>IF(N570="sníž. přenesená",J570,0)</f>
        <v>0</v>
      </c>
      <c r="BI570" s="148">
        <f>IF(N570="nulová",J570,0)</f>
        <v>0</v>
      </c>
      <c r="BJ570" s="15" t="s">
        <v>86</v>
      </c>
      <c r="BK570" s="148">
        <f>ROUND(I570*H570,2)</f>
        <v>0</v>
      </c>
      <c r="BL570" s="15" t="s">
        <v>296</v>
      </c>
      <c r="BM570" s="147" t="s">
        <v>1129</v>
      </c>
    </row>
    <row r="571" spans="2:65" s="1" customFormat="1" ht="19.5">
      <c r="B571" s="30"/>
      <c r="D571" s="150" t="s">
        <v>153</v>
      </c>
      <c r="F571" s="164" t="s">
        <v>854</v>
      </c>
      <c r="I571" s="165"/>
      <c r="L571" s="30"/>
      <c r="M571" s="166"/>
      <c r="T571" s="54"/>
      <c r="AT571" s="15" t="s">
        <v>153</v>
      </c>
      <c r="AU571" s="15" t="s">
        <v>88</v>
      </c>
    </row>
    <row r="572" spans="2:65" s="1" customFormat="1" ht="16.5" customHeight="1">
      <c r="B572" s="30"/>
      <c r="C572" s="170" t="s">
        <v>900</v>
      </c>
      <c r="D572" s="170" t="s">
        <v>241</v>
      </c>
      <c r="E572" s="171" t="s">
        <v>861</v>
      </c>
      <c r="F572" s="172" t="s">
        <v>862</v>
      </c>
      <c r="G572" s="173" t="s">
        <v>278</v>
      </c>
      <c r="H572" s="174">
        <v>2</v>
      </c>
      <c r="I572" s="175"/>
      <c r="J572" s="176">
        <f>ROUND(I572*H572,2)</f>
        <v>0</v>
      </c>
      <c r="K572" s="177"/>
      <c r="L572" s="178"/>
      <c r="M572" s="179" t="s">
        <v>1</v>
      </c>
      <c r="N572" s="180" t="s">
        <v>44</v>
      </c>
      <c r="P572" s="145">
        <f>O572*H572</f>
        <v>0</v>
      </c>
      <c r="Q572" s="145">
        <v>2.4099999999999998E-3</v>
      </c>
      <c r="R572" s="145">
        <f>Q572*H572</f>
        <v>4.8199999999999996E-3</v>
      </c>
      <c r="S572" s="145">
        <v>0</v>
      </c>
      <c r="T572" s="146">
        <f>S572*H572</f>
        <v>0</v>
      </c>
      <c r="AR572" s="147" t="s">
        <v>391</v>
      </c>
      <c r="AT572" s="147" t="s">
        <v>241</v>
      </c>
      <c r="AU572" s="147" t="s">
        <v>88</v>
      </c>
      <c r="AY572" s="15" t="s">
        <v>138</v>
      </c>
      <c r="BE572" s="148">
        <f>IF(N572="základní",J572,0)</f>
        <v>0</v>
      </c>
      <c r="BF572" s="148">
        <f>IF(N572="snížená",J572,0)</f>
        <v>0</v>
      </c>
      <c r="BG572" s="148">
        <f>IF(N572="zákl. přenesená",J572,0)</f>
        <v>0</v>
      </c>
      <c r="BH572" s="148">
        <f>IF(N572="sníž. přenesená",J572,0)</f>
        <v>0</v>
      </c>
      <c r="BI572" s="148">
        <f>IF(N572="nulová",J572,0)</f>
        <v>0</v>
      </c>
      <c r="BJ572" s="15" t="s">
        <v>86</v>
      </c>
      <c r="BK572" s="148">
        <f>ROUND(I572*H572,2)</f>
        <v>0</v>
      </c>
      <c r="BL572" s="15" t="s">
        <v>296</v>
      </c>
      <c r="BM572" s="147" t="s">
        <v>1130</v>
      </c>
    </row>
    <row r="573" spans="2:65" s="1" customFormat="1" ht="19.5">
      <c r="B573" s="30"/>
      <c r="D573" s="150" t="s">
        <v>153</v>
      </c>
      <c r="F573" s="164" t="s">
        <v>854</v>
      </c>
      <c r="I573" s="165"/>
      <c r="L573" s="30"/>
      <c r="M573" s="166"/>
      <c r="T573" s="54"/>
      <c r="AT573" s="15" t="s">
        <v>153</v>
      </c>
      <c r="AU573" s="15" t="s">
        <v>88</v>
      </c>
    </row>
    <row r="574" spans="2:65" s="1" customFormat="1" ht="16.5" customHeight="1">
      <c r="B574" s="30"/>
      <c r="C574" s="170" t="s">
        <v>904</v>
      </c>
      <c r="D574" s="170" t="s">
        <v>241</v>
      </c>
      <c r="E574" s="171" t="s">
        <v>865</v>
      </c>
      <c r="F574" s="172" t="s">
        <v>866</v>
      </c>
      <c r="G574" s="173" t="s">
        <v>278</v>
      </c>
      <c r="H574" s="174">
        <v>2</v>
      </c>
      <c r="I574" s="175"/>
      <c r="J574" s="176">
        <f>ROUND(I574*H574,2)</f>
        <v>0</v>
      </c>
      <c r="K574" s="177"/>
      <c r="L574" s="178"/>
      <c r="M574" s="179" t="s">
        <v>1</v>
      </c>
      <c r="N574" s="180" t="s">
        <v>44</v>
      </c>
      <c r="P574" s="145">
        <f>O574*H574</f>
        <v>0</v>
      </c>
      <c r="Q574" s="145">
        <v>2.4099999999999998E-3</v>
      </c>
      <c r="R574" s="145">
        <f>Q574*H574</f>
        <v>4.8199999999999996E-3</v>
      </c>
      <c r="S574" s="145">
        <v>0</v>
      </c>
      <c r="T574" s="146">
        <f>S574*H574</f>
        <v>0</v>
      </c>
      <c r="AR574" s="147" t="s">
        <v>391</v>
      </c>
      <c r="AT574" s="147" t="s">
        <v>241</v>
      </c>
      <c r="AU574" s="147" t="s">
        <v>88</v>
      </c>
      <c r="AY574" s="15" t="s">
        <v>138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5" t="s">
        <v>86</v>
      </c>
      <c r="BK574" s="148">
        <f>ROUND(I574*H574,2)</f>
        <v>0</v>
      </c>
      <c r="BL574" s="15" t="s">
        <v>296</v>
      </c>
      <c r="BM574" s="147" t="s">
        <v>1131</v>
      </c>
    </row>
    <row r="575" spans="2:65" s="1" customFormat="1" ht="19.5">
      <c r="B575" s="30"/>
      <c r="D575" s="150" t="s">
        <v>153</v>
      </c>
      <c r="F575" s="164" t="s">
        <v>854</v>
      </c>
      <c r="I575" s="165"/>
      <c r="L575" s="30"/>
      <c r="M575" s="166"/>
      <c r="T575" s="54"/>
      <c r="AT575" s="15" t="s">
        <v>153</v>
      </c>
      <c r="AU575" s="15" t="s">
        <v>88</v>
      </c>
    </row>
    <row r="576" spans="2:65" s="1" customFormat="1" ht="16.5" customHeight="1">
      <c r="B576" s="30"/>
      <c r="C576" s="170" t="s">
        <v>908</v>
      </c>
      <c r="D576" s="170" t="s">
        <v>241</v>
      </c>
      <c r="E576" s="171" t="s">
        <v>869</v>
      </c>
      <c r="F576" s="172" t="s">
        <v>870</v>
      </c>
      <c r="G576" s="173" t="s">
        <v>278</v>
      </c>
      <c r="H576" s="174">
        <v>2</v>
      </c>
      <c r="I576" s="175"/>
      <c r="J576" s="176">
        <f>ROUND(I576*H576,2)</f>
        <v>0</v>
      </c>
      <c r="K576" s="177"/>
      <c r="L576" s="178"/>
      <c r="M576" s="179" t="s">
        <v>1</v>
      </c>
      <c r="N576" s="180" t="s">
        <v>44</v>
      </c>
      <c r="P576" s="145">
        <f>O576*H576</f>
        <v>0</v>
      </c>
      <c r="Q576" s="145">
        <v>2.4099999999999998E-3</v>
      </c>
      <c r="R576" s="145">
        <f>Q576*H576</f>
        <v>4.8199999999999996E-3</v>
      </c>
      <c r="S576" s="145">
        <v>0</v>
      </c>
      <c r="T576" s="146">
        <f>S576*H576</f>
        <v>0</v>
      </c>
      <c r="AR576" s="147" t="s">
        <v>391</v>
      </c>
      <c r="AT576" s="147" t="s">
        <v>241</v>
      </c>
      <c r="AU576" s="147" t="s">
        <v>88</v>
      </c>
      <c r="AY576" s="15" t="s">
        <v>138</v>
      </c>
      <c r="BE576" s="148">
        <f>IF(N576="základní",J576,0)</f>
        <v>0</v>
      </c>
      <c r="BF576" s="148">
        <f>IF(N576="snížená",J576,0)</f>
        <v>0</v>
      </c>
      <c r="BG576" s="148">
        <f>IF(N576="zákl. přenesená",J576,0)</f>
        <v>0</v>
      </c>
      <c r="BH576" s="148">
        <f>IF(N576="sníž. přenesená",J576,0)</f>
        <v>0</v>
      </c>
      <c r="BI576" s="148">
        <f>IF(N576="nulová",J576,0)</f>
        <v>0</v>
      </c>
      <c r="BJ576" s="15" t="s">
        <v>86</v>
      </c>
      <c r="BK576" s="148">
        <f>ROUND(I576*H576,2)</f>
        <v>0</v>
      </c>
      <c r="BL576" s="15" t="s">
        <v>296</v>
      </c>
      <c r="BM576" s="147" t="s">
        <v>1132</v>
      </c>
    </row>
    <row r="577" spans="2:65" s="1" customFormat="1" ht="19.5">
      <c r="B577" s="30"/>
      <c r="D577" s="150" t="s">
        <v>153</v>
      </c>
      <c r="F577" s="164" t="s">
        <v>854</v>
      </c>
      <c r="I577" s="165"/>
      <c r="L577" s="30"/>
      <c r="M577" s="166"/>
      <c r="T577" s="54"/>
      <c r="AT577" s="15" t="s">
        <v>153</v>
      </c>
      <c r="AU577" s="15" t="s">
        <v>88</v>
      </c>
    </row>
    <row r="578" spans="2:65" s="1" customFormat="1" ht="16.5" customHeight="1">
      <c r="B578" s="30"/>
      <c r="C578" s="170" t="s">
        <v>912</v>
      </c>
      <c r="D578" s="170" t="s">
        <v>241</v>
      </c>
      <c r="E578" s="171" t="s">
        <v>873</v>
      </c>
      <c r="F578" s="172" t="s">
        <v>874</v>
      </c>
      <c r="G578" s="173" t="s">
        <v>278</v>
      </c>
      <c r="H578" s="174">
        <v>2</v>
      </c>
      <c r="I578" s="175"/>
      <c r="J578" s="176">
        <f>ROUND(I578*H578,2)</f>
        <v>0</v>
      </c>
      <c r="K578" s="177"/>
      <c r="L578" s="178"/>
      <c r="M578" s="179" t="s">
        <v>1</v>
      </c>
      <c r="N578" s="180" t="s">
        <v>44</v>
      </c>
      <c r="P578" s="145">
        <f>O578*H578</f>
        <v>0</v>
      </c>
      <c r="Q578" s="145">
        <v>2.4099999999999998E-3</v>
      </c>
      <c r="R578" s="145">
        <f>Q578*H578</f>
        <v>4.8199999999999996E-3</v>
      </c>
      <c r="S578" s="145">
        <v>0</v>
      </c>
      <c r="T578" s="146">
        <f>S578*H578</f>
        <v>0</v>
      </c>
      <c r="AR578" s="147" t="s">
        <v>391</v>
      </c>
      <c r="AT578" s="147" t="s">
        <v>241</v>
      </c>
      <c r="AU578" s="147" t="s">
        <v>88</v>
      </c>
      <c r="AY578" s="15" t="s">
        <v>138</v>
      </c>
      <c r="BE578" s="148">
        <f>IF(N578="základní",J578,0)</f>
        <v>0</v>
      </c>
      <c r="BF578" s="148">
        <f>IF(N578="snížená",J578,0)</f>
        <v>0</v>
      </c>
      <c r="BG578" s="148">
        <f>IF(N578="zákl. přenesená",J578,0)</f>
        <v>0</v>
      </c>
      <c r="BH578" s="148">
        <f>IF(N578="sníž. přenesená",J578,0)</f>
        <v>0</v>
      </c>
      <c r="BI578" s="148">
        <f>IF(N578="nulová",J578,0)</f>
        <v>0</v>
      </c>
      <c r="BJ578" s="15" t="s">
        <v>86</v>
      </c>
      <c r="BK578" s="148">
        <f>ROUND(I578*H578,2)</f>
        <v>0</v>
      </c>
      <c r="BL578" s="15" t="s">
        <v>296</v>
      </c>
      <c r="BM578" s="147" t="s">
        <v>1133</v>
      </c>
    </row>
    <row r="579" spans="2:65" s="1" customFormat="1" ht="19.5">
      <c r="B579" s="30"/>
      <c r="D579" s="150" t="s">
        <v>153</v>
      </c>
      <c r="F579" s="164" t="s">
        <v>854</v>
      </c>
      <c r="I579" s="165"/>
      <c r="L579" s="30"/>
      <c r="M579" s="166"/>
      <c r="T579" s="54"/>
      <c r="AT579" s="15" t="s">
        <v>153</v>
      </c>
      <c r="AU579" s="15" t="s">
        <v>88</v>
      </c>
    </row>
    <row r="580" spans="2:65" s="1" customFormat="1" ht="16.5" customHeight="1">
      <c r="B580" s="30"/>
      <c r="C580" s="170" t="s">
        <v>916</v>
      </c>
      <c r="D580" s="170" t="s">
        <v>241</v>
      </c>
      <c r="E580" s="171" t="s">
        <v>877</v>
      </c>
      <c r="F580" s="172" t="s">
        <v>878</v>
      </c>
      <c r="G580" s="173" t="s">
        <v>278</v>
      </c>
      <c r="H580" s="174">
        <v>2</v>
      </c>
      <c r="I580" s="175"/>
      <c r="J580" s="176">
        <f>ROUND(I580*H580,2)</f>
        <v>0</v>
      </c>
      <c r="K580" s="177"/>
      <c r="L580" s="178"/>
      <c r="M580" s="179" t="s">
        <v>1</v>
      </c>
      <c r="N580" s="180" t="s">
        <v>44</v>
      </c>
      <c r="P580" s="145">
        <f>O580*H580</f>
        <v>0</v>
      </c>
      <c r="Q580" s="145">
        <v>2.4099999999999998E-3</v>
      </c>
      <c r="R580" s="145">
        <f>Q580*H580</f>
        <v>4.8199999999999996E-3</v>
      </c>
      <c r="S580" s="145">
        <v>0</v>
      </c>
      <c r="T580" s="146">
        <f>S580*H580</f>
        <v>0</v>
      </c>
      <c r="AR580" s="147" t="s">
        <v>391</v>
      </c>
      <c r="AT580" s="147" t="s">
        <v>241</v>
      </c>
      <c r="AU580" s="147" t="s">
        <v>88</v>
      </c>
      <c r="AY580" s="15" t="s">
        <v>138</v>
      </c>
      <c r="BE580" s="148">
        <f>IF(N580="základní",J580,0)</f>
        <v>0</v>
      </c>
      <c r="BF580" s="148">
        <f>IF(N580="snížená",J580,0)</f>
        <v>0</v>
      </c>
      <c r="BG580" s="148">
        <f>IF(N580="zákl. přenesená",J580,0)</f>
        <v>0</v>
      </c>
      <c r="BH580" s="148">
        <f>IF(N580="sníž. přenesená",J580,0)</f>
        <v>0</v>
      </c>
      <c r="BI580" s="148">
        <f>IF(N580="nulová",J580,0)</f>
        <v>0</v>
      </c>
      <c r="BJ580" s="15" t="s">
        <v>86</v>
      </c>
      <c r="BK580" s="148">
        <f>ROUND(I580*H580,2)</f>
        <v>0</v>
      </c>
      <c r="BL580" s="15" t="s">
        <v>296</v>
      </c>
      <c r="BM580" s="147" t="s">
        <v>1134</v>
      </c>
    </row>
    <row r="581" spans="2:65" s="1" customFormat="1" ht="19.5">
      <c r="B581" s="30"/>
      <c r="D581" s="150" t="s">
        <v>153</v>
      </c>
      <c r="F581" s="164" t="s">
        <v>854</v>
      </c>
      <c r="I581" s="165"/>
      <c r="L581" s="30"/>
      <c r="M581" s="166"/>
      <c r="T581" s="54"/>
      <c r="AT581" s="15" t="s">
        <v>153</v>
      </c>
      <c r="AU581" s="15" t="s">
        <v>88</v>
      </c>
    </row>
    <row r="582" spans="2:65" s="1" customFormat="1" ht="16.5" customHeight="1">
      <c r="B582" s="30"/>
      <c r="C582" s="135" t="s">
        <v>922</v>
      </c>
      <c r="D582" s="135" t="s">
        <v>141</v>
      </c>
      <c r="E582" s="136" t="s">
        <v>885</v>
      </c>
      <c r="F582" s="137" t="s">
        <v>886</v>
      </c>
      <c r="G582" s="138" t="s">
        <v>1135</v>
      </c>
      <c r="H582" s="139">
        <v>1</v>
      </c>
      <c r="I582" s="140"/>
      <c r="J582" s="141">
        <f>ROUND(I582*H582,2)</f>
        <v>0</v>
      </c>
      <c r="K582" s="142"/>
      <c r="L582" s="30"/>
      <c r="M582" s="143" t="s">
        <v>1</v>
      </c>
      <c r="N582" s="144" t="s">
        <v>44</v>
      </c>
      <c r="P582" s="145">
        <f>O582*H582</f>
        <v>0</v>
      </c>
      <c r="Q582" s="145">
        <v>1.7000000000000001E-4</v>
      </c>
      <c r="R582" s="145">
        <f>Q582*H582</f>
        <v>1.7000000000000001E-4</v>
      </c>
      <c r="S582" s="145">
        <v>0</v>
      </c>
      <c r="T582" s="146">
        <f>S582*H582</f>
        <v>0</v>
      </c>
      <c r="AR582" s="147" t="s">
        <v>296</v>
      </c>
      <c r="AT582" s="147" t="s">
        <v>141</v>
      </c>
      <c r="AU582" s="147" t="s">
        <v>88</v>
      </c>
      <c r="AY582" s="15" t="s">
        <v>138</v>
      </c>
      <c r="BE582" s="148">
        <f>IF(N582="základní",J582,0)</f>
        <v>0</v>
      </c>
      <c r="BF582" s="148">
        <f>IF(N582="snížená",J582,0)</f>
        <v>0</v>
      </c>
      <c r="BG582" s="148">
        <f>IF(N582="zákl. přenesená",J582,0)</f>
        <v>0</v>
      </c>
      <c r="BH582" s="148">
        <f>IF(N582="sníž. přenesená",J582,0)</f>
        <v>0</v>
      </c>
      <c r="BI582" s="148">
        <f>IF(N582="nulová",J582,0)</f>
        <v>0</v>
      </c>
      <c r="BJ582" s="15" t="s">
        <v>86</v>
      </c>
      <c r="BK582" s="148">
        <f>ROUND(I582*H582,2)</f>
        <v>0</v>
      </c>
      <c r="BL582" s="15" t="s">
        <v>296</v>
      </c>
      <c r="BM582" s="147" t="s">
        <v>1136</v>
      </c>
    </row>
    <row r="583" spans="2:65" s="1" customFormat="1" ht="16.5" customHeight="1">
      <c r="B583" s="30"/>
      <c r="C583" s="135" t="s">
        <v>927</v>
      </c>
      <c r="D583" s="135" t="s">
        <v>141</v>
      </c>
      <c r="E583" s="136" t="s">
        <v>881</v>
      </c>
      <c r="F583" s="137" t="s">
        <v>882</v>
      </c>
      <c r="G583" s="138" t="s">
        <v>1135</v>
      </c>
      <c r="H583" s="139">
        <v>1</v>
      </c>
      <c r="I583" s="140"/>
      <c r="J583" s="141">
        <f>ROUND(I583*H583,2)</f>
        <v>0</v>
      </c>
      <c r="K583" s="142"/>
      <c r="L583" s="30"/>
      <c r="M583" s="143" t="s">
        <v>1</v>
      </c>
      <c r="N583" s="144" t="s">
        <v>44</v>
      </c>
      <c r="P583" s="145">
        <f>O583*H583</f>
        <v>0</v>
      </c>
      <c r="Q583" s="145">
        <v>1.7000000000000001E-4</v>
      </c>
      <c r="R583" s="145">
        <f>Q583*H583</f>
        <v>1.7000000000000001E-4</v>
      </c>
      <c r="S583" s="145">
        <v>0</v>
      </c>
      <c r="T583" s="146">
        <f>S583*H583</f>
        <v>0</v>
      </c>
      <c r="AR583" s="147" t="s">
        <v>296</v>
      </c>
      <c r="AT583" s="147" t="s">
        <v>141</v>
      </c>
      <c r="AU583" s="147" t="s">
        <v>88</v>
      </c>
      <c r="AY583" s="15" t="s">
        <v>138</v>
      </c>
      <c r="BE583" s="148">
        <f>IF(N583="základní",J583,0)</f>
        <v>0</v>
      </c>
      <c r="BF583" s="148">
        <f>IF(N583="snížená",J583,0)</f>
        <v>0</v>
      </c>
      <c r="BG583" s="148">
        <f>IF(N583="zákl. přenesená",J583,0)</f>
        <v>0</v>
      </c>
      <c r="BH583" s="148">
        <f>IF(N583="sníž. přenesená",J583,0)</f>
        <v>0</v>
      </c>
      <c r="BI583" s="148">
        <f>IF(N583="nulová",J583,0)</f>
        <v>0</v>
      </c>
      <c r="BJ583" s="15" t="s">
        <v>86</v>
      </c>
      <c r="BK583" s="148">
        <f>ROUND(I583*H583,2)</f>
        <v>0</v>
      </c>
      <c r="BL583" s="15" t="s">
        <v>296</v>
      </c>
      <c r="BM583" s="147" t="s">
        <v>1137</v>
      </c>
    </row>
    <row r="584" spans="2:65" s="1" customFormat="1" ht="24.2" customHeight="1">
      <c r="B584" s="30"/>
      <c r="C584" s="135" t="s">
        <v>933</v>
      </c>
      <c r="D584" s="135" t="s">
        <v>141</v>
      </c>
      <c r="E584" s="136" t="s">
        <v>889</v>
      </c>
      <c r="F584" s="137" t="s">
        <v>890</v>
      </c>
      <c r="G584" s="138" t="s">
        <v>475</v>
      </c>
      <c r="H584" s="181"/>
      <c r="I584" s="140"/>
      <c r="J584" s="141">
        <f>ROUND(I584*H584,2)</f>
        <v>0</v>
      </c>
      <c r="K584" s="142"/>
      <c r="L584" s="30"/>
      <c r="M584" s="143" t="s">
        <v>1</v>
      </c>
      <c r="N584" s="144" t="s">
        <v>44</v>
      </c>
      <c r="P584" s="145">
        <f>O584*H584</f>
        <v>0</v>
      </c>
      <c r="Q584" s="145">
        <v>0</v>
      </c>
      <c r="R584" s="145">
        <f>Q584*H584</f>
        <v>0</v>
      </c>
      <c r="S584" s="145">
        <v>0</v>
      </c>
      <c r="T584" s="146">
        <f>S584*H584</f>
        <v>0</v>
      </c>
      <c r="AR584" s="147" t="s">
        <v>296</v>
      </c>
      <c r="AT584" s="147" t="s">
        <v>141</v>
      </c>
      <c r="AU584" s="147" t="s">
        <v>88</v>
      </c>
      <c r="AY584" s="15" t="s">
        <v>138</v>
      </c>
      <c r="BE584" s="148">
        <f>IF(N584="základní",J584,0)</f>
        <v>0</v>
      </c>
      <c r="BF584" s="148">
        <f>IF(N584="snížená",J584,0)</f>
        <v>0</v>
      </c>
      <c r="BG584" s="148">
        <f>IF(N584="zákl. přenesená",J584,0)</f>
        <v>0</v>
      </c>
      <c r="BH584" s="148">
        <f>IF(N584="sníž. přenesená",J584,0)</f>
        <v>0</v>
      </c>
      <c r="BI584" s="148">
        <f>IF(N584="nulová",J584,0)</f>
        <v>0</v>
      </c>
      <c r="BJ584" s="15" t="s">
        <v>86</v>
      </c>
      <c r="BK584" s="148">
        <f>ROUND(I584*H584,2)</f>
        <v>0</v>
      </c>
      <c r="BL584" s="15" t="s">
        <v>296</v>
      </c>
      <c r="BM584" s="147" t="s">
        <v>1138</v>
      </c>
    </row>
    <row r="585" spans="2:65" s="11" customFormat="1" ht="22.9" customHeight="1">
      <c r="B585" s="123"/>
      <c r="D585" s="124" t="s">
        <v>78</v>
      </c>
      <c r="E585" s="133" t="s">
        <v>892</v>
      </c>
      <c r="F585" s="133" t="s">
        <v>893</v>
      </c>
      <c r="I585" s="126"/>
      <c r="J585" s="134">
        <f>BK585</f>
        <v>0</v>
      </c>
      <c r="L585" s="123"/>
      <c r="M585" s="128"/>
      <c r="P585" s="129">
        <f>SUM(P586:P609)</f>
        <v>0</v>
      </c>
      <c r="R585" s="129">
        <f>SUM(R586:R609)</f>
        <v>2.4499999999999999E-3</v>
      </c>
      <c r="T585" s="130">
        <f>SUM(T586:T609)</f>
        <v>0</v>
      </c>
      <c r="AR585" s="124" t="s">
        <v>88</v>
      </c>
      <c r="AT585" s="131" t="s">
        <v>78</v>
      </c>
      <c r="AU585" s="131" t="s">
        <v>86</v>
      </c>
      <c r="AY585" s="124" t="s">
        <v>138</v>
      </c>
      <c r="BK585" s="132">
        <f>SUM(BK586:BK609)</f>
        <v>0</v>
      </c>
    </row>
    <row r="586" spans="2:65" s="1" customFormat="1" ht="16.5" customHeight="1">
      <c r="B586" s="30"/>
      <c r="C586" s="135" t="s">
        <v>937</v>
      </c>
      <c r="D586" s="135" t="s">
        <v>141</v>
      </c>
      <c r="E586" s="136" t="s">
        <v>895</v>
      </c>
      <c r="F586" s="137" t="s">
        <v>896</v>
      </c>
      <c r="G586" s="138" t="s">
        <v>238</v>
      </c>
      <c r="H586" s="139">
        <v>5</v>
      </c>
      <c r="I586" s="140"/>
      <c r="J586" s="141">
        <f>ROUND(I586*H586,2)</f>
        <v>0</v>
      </c>
      <c r="K586" s="142"/>
      <c r="L586" s="30"/>
      <c r="M586" s="143" t="s">
        <v>1</v>
      </c>
      <c r="N586" s="144" t="s">
        <v>44</v>
      </c>
      <c r="P586" s="145">
        <f>O586*H586</f>
        <v>0</v>
      </c>
      <c r="Q586" s="145">
        <v>0</v>
      </c>
      <c r="R586" s="145">
        <f>Q586*H586</f>
        <v>0</v>
      </c>
      <c r="S586" s="145">
        <v>0</v>
      </c>
      <c r="T586" s="146">
        <f>S586*H586</f>
        <v>0</v>
      </c>
      <c r="AR586" s="147" t="s">
        <v>296</v>
      </c>
      <c r="AT586" s="147" t="s">
        <v>141</v>
      </c>
      <c r="AU586" s="147" t="s">
        <v>88</v>
      </c>
      <c r="AY586" s="15" t="s">
        <v>138</v>
      </c>
      <c r="BE586" s="148">
        <f>IF(N586="základní",J586,0)</f>
        <v>0</v>
      </c>
      <c r="BF586" s="148">
        <f>IF(N586="snížená",J586,0)</f>
        <v>0</v>
      </c>
      <c r="BG586" s="148">
        <f>IF(N586="zákl. přenesená",J586,0)</f>
        <v>0</v>
      </c>
      <c r="BH586" s="148">
        <f>IF(N586="sníž. přenesená",J586,0)</f>
        <v>0</v>
      </c>
      <c r="BI586" s="148">
        <f>IF(N586="nulová",J586,0)</f>
        <v>0</v>
      </c>
      <c r="BJ586" s="15" t="s">
        <v>86</v>
      </c>
      <c r="BK586" s="148">
        <f>ROUND(I586*H586,2)</f>
        <v>0</v>
      </c>
      <c r="BL586" s="15" t="s">
        <v>296</v>
      </c>
      <c r="BM586" s="147" t="s">
        <v>897</v>
      </c>
    </row>
    <row r="587" spans="2:65" s="12" customFormat="1" ht="11.25">
      <c r="B587" s="149"/>
      <c r="D587" s="150" t="s">
        <v>147</v>
      </c>
      <c r="E587" s="151" t="s">
        <v>1</v>
      </c>
      <c r="F587" s="152" t="s">
        <v>1139</v>
      </c>
      <c r="H587" s="153">
        <v>1</v>
      </c>
      <c r="I587" s="154"/>
      <c r="L587" s="149"/>
      <c r="M587" s="155"/>
      <c r="T587" s="156"/>
      <c r="AT587" s="151" t="s">
        <v>147</v>
      </c>
      <c r="AU587" s="151" t="s">
        <v>88</v>
      </c>
      <c r="AV587" s="12" t="s">
        <v>88</v>
      </c>
      <c r="AW587" s="12" t="s">
        <v>33</v>
      </c>
      <c r="AX587" s="12" t="s">
        <v>79</v>
      </c>
      <c r="AY587" s="151" t="s">
        <v>138</v>
      </c>
    </row>
    <row r="588" spans="2:65" s="12" customFormat="1" ht="11.25">
      <c r="B588" s="149"/>
      <c r="D588" s="150" t="s">
        <v>147</v>
      </c>
      <c r="E588" s="151" t="s">
        <v>1</v>
      </c>
      <c r="F588" s="152" t="s">
        <v>1140</v>
      </c>
      <c r="H588" s="153">
        <v>4</v>
      </c>
      <c r="I588" s="154"/>
      <c r="L588" s="149"/>
      <c r="M588" s="155"/>
      <c r="T588" s="156"/>
      <c r="AT588" s="151" t="s">
        <v>147</v>
      </c>
      <c r="AU588" s="151" t="s">
        <v>88</v>
      </c>
      <c r="AV588" s="12" t="s">
        <v>88</v>
      </c>
      <c r="AW588" s="12" t="s">
        <v>33</v>
      </c>
      <c r="AX588" s="12" t="s">
        <v>79</v>
      </c>
      <c r="AY588" s="151" t="s">
        <v>138</v>
      </c>
    </row>
    <row r="589" spans="2:65" s="13" customFormat="1" ht="11.25">
      <c r="B589" s="157"/>
      <c r="D589" s="150" t="s">
        <v>147</v>
      </c>
      <c r="E589" s="158" t="s">
        <v>1</v>
      </c>
      <c r="F589" s="159" t="s">
        <v>148</v>
      </c>
      <c r="H589" s="160">
        <v>5</v>
      </c>
      <c r="I589" s="161"/>
      <c r="L589" s="157"/>
      <c r="M589" s="162"/>
      <c r="T589" s="163"/>
      <c r="AT589" s="158" t="s">
        <v>147</v>
      </c>
      <c r="AU589" s="158" t="s">
        <v>88</v>
      </c>
      <c r="AV589" s="13" t="s">
        <v>149</v>
      </c>
      <c r="AW589" s="13" t="s">
        <v>33</v>
      </c>
      <c r="AX589" s="13" t="s">
        <v>86</v>
      </c>
      <c r="AY589" s="158" t="s">
        <v>138</v>
      </c>
    </row>
    <row r="590" spans="2:65" s="1" customFormat="1" ht="24.2" customHeight="1">
      <c r="B590" s="30"/>
      <c r="C590" s="135" t="s">
        <v>1141</v>
      </c>
      <c r="D590" s="135" t="s">
        <v>141</v>
      </c>
      <c r="E590" s="136" t="s">
        <v>901</v>
      </c>
      <c r="F590" s="137" t="s">
        <v>902</v>
      </c>
      <c r="G590" s="138" t="s">
        <v>238</v>
      </c>
      <c r="H590" s="139">
        <v>5</v>
      </c>
      <c r="I590" s="140"/>
      <c r="J590" s="141">
        <f>ROUND(I590*H590,2)</f>
        <v>0</v>
      </c>
      <c r="K590" s="142"/>
      <c r="L590" s="30"/>
      <c r="M590" s="143" t="s">
        <v>1</v>
      </c>
      <c r="N590" s="144" t="s">
        <v>44</v>
      </c>
      <c r="P590" s="145">
        <f>O590*H590</f>
        <v>0</v>
      </c>
      <c r="Q590" s="145">
        <v>1.1E-4</v>
      </c>
      <c r="R590" s="145">
        <f>Q590*H590</f>
        <v>5.5000000000000003E-4</v>
      </c>
      <c r="S590" s="145">
        <v>0</v>
      </c>
      <c r="T590" s="146">
        <f>S590*H590</f>
        <v>0</v>
      </c>
      <c r="AR590" s="147" t="s">
        <v>296</v>
      </c>
      <c r="AT590" s="147" t="s">
        <v>141</v>
      </c>
      <c r="AU590" s="147" t="s">
        <v>88</v>
      </c>
      <c r="AY590" s="15" t="s">
        <v>138</v>
      </c>
      <c r="BE590" s="148">
        <f>IF(N590="základní",J590,0)</f>
        <v>0</v>
      </c>
      <c r="BF590" s="148">
        <f>IF(N590="snížená",J590,0)</f>
        <v>0</v>
      </c>
      <c r="BG590" s="148">
        <f>IF(N590="zákl. přenesená",J590,0)</f>
        <v>0</v>
      </c>
      <c r="BH590" s="148">
        <f>IF(N590="sníž. přenesená",J590,0)</f>
        <v>0</v>
      </c>
      <c r="BI590" s="148">
        <f>IF(N590="nulová",J590,0)</f>
        <v>0</v>
      </c>
      <c r="BJ590" s="15" t="s">
        <v>86</v>
      </c>
      <c r="BK590" s="148">
        <f>ROUND(I590*H590,2)</f>
        <v>0</v>
      </c>
      <c r="BL590" s="15" t="s">
        <v>296</v>
      </c>
      <c r="BM590" s="147" t="s">
        <v>903</v>
      </c>
    </row>
    <row r="591" spans="2:65" s="12" customFormat="1" ht="11.25">
      <c r="B591" s="149"/>
      <c r="D591" s="150" t="s">
        <v>147</v>
      </c>
      <c r="E591" s="151" t="s">
        <v>1</v>
      </c>
      <c r="F591" s="152" t="s">
        <v>1139</v>
      </c>
      <c r="H591" s="153">
        <v>1</v>
      </c>
      <c r="I591" s="154"/>
      <c r="L591" s="149"/>
      <c r="M591" s="155"/>
      <c r="T591" s="156"/>
      <c r="AT591" s="151" t="s">
        <v>147</v>
      </c>
      <c r="AU591" s="151" t="s">
        <v>88</v>
      </c>
      <c r="AV591" s="12" t="s">
        <v>88</v>
      </c>
      <c r="AW591" s="12" t="s">
        <v>33</v>
      </c>
      <c r="AX591" s="12" t="s">
        <v>79</v>
      </c>
      <c r="AY591" s="151" t="s">
        <v>138</v>
      </c>
    </row>
    <row r="592" spans="2:65" s="12" customFormat="1" ht="11.25">
      <c r="B592" s="149"/>
      <c r="D592" s="150" t="s">
        <v>147</v>
      </c>
      <c r="E592" s="151" t="s">
        <v>1</v>
      </c>
      <c r="F592" s="152" t="s">
        <v>1140</v>
      </c>
      <c r="H592" s="153">
        <v>4</v>
      </c>
      <c r="I592" s="154"/>
      <c r="L592" s="149"/>
      <c r="M592" s="155"/>
      <c r="T592" s="156"/>
      <c r="AT592" s="151" t="s">
        <v>147</v>
      </c>
      <c r="AU592" s="151" t="s">
        <v>88</v>
      </c>
      <c r="AV592" s="12" t="s">
        <v>88</v>
      </c>
      <c r="AW592" s="12" t="s">
        <v>33</v>
      </c>
      <c r="AX592" s="12" t="s">
        <v>79</v>
      </c>
      <c r="AY592" s="151" t="s">
        <v>138</v>
      </c>
    </row>
    <row r="593" spans="2:65" s="13" customFormat="1" ht="11.25">
      <c r="B593" s="157"/>
      <c r="D593" s="150" t="s">
        <v>147</v>
      </c>
      <c r="E593" s="158" t="s">
        <v>1</v>
      </c>
      <c r="F593" s="159" t="s">
        <v>148</v>
      </c>
      <c r="H593" s="160">
        <v>5</v>
      </c>
      <c r="I593" s="161"/>
      <c r="L593" s="157"/>
      <c r="M593" s="162"/>
      <c r="T593" s="163"/>
      <c r="AT593" s="158" t="s">
        <v>147</v>
      </c>
      <c r="AU593" s="158" t="s">
        <v>88</v>
      </c>
      <c r="AV593" s="13" t="s">
        <v>149</v>
      </c>
      <c r="AW593" s="13" t="s">
        <v>33</v>
      </c>
      <c r="AX593" s="13" t="s">
        <v>86</v>
      </c>
      <c r="AY593" s="158" t="s">
        <v>138</v>
      </c>
    </row>
    <row r="594" spans="2:65" s="1" customFormat="1" ht="24.2" customHeight="1">
      <c r="B594" s="30"/>
      <c r="C594" s="135" t="s">
        <v>1142</v>
      </c>
      <c r="D594" s="135" t="s">
        <v>141</v>
      </c>
      <c r="E594" s="136" t="s">
        <v>905</v>
      </c>
      <c r="F594" s="137" t="s">
        <v>906</v>
      </c>
      <c r="G594" s="138" t="s">
        <v>238</v>
      </c>
      <c r="H594" s="139">
        <v>5</v>
      </c>
      <c r="I594" s="140"/>
      <c r="J594" s="141">
        <f>ROUND(I594*H594,2)</f>
        <v>0</v>
      </c>
      <c r="K594" s="142"/>
      <c r="L594" s="30"/>
      <c r="M594" s="143" t="s">
        <v>1</v>
      </c>
      <c r="N594" s="144" t="s">
        <v>44</v>
      </c>
      <c r="P594" s="145">
        <f>O594*H594</f>
        <v>0</v>
      </c>
      <c r="Q594" s="145">
        <v>0</v>
      </c>
      <c r="R594" s="145">
        <f>Q594*H594</f>
        <v>0</v>
      </c>
      <c r="S594" s="145">
        <v>0</v>
      </c>
      <c r="T594" s="146">
        <f>S594*H594</f>
        <v>0</v>
      </c>
      <c r="AR594" s="147" t="s">
        <v>296</v>
      </c>
      <c r="AT594" s="147" t="s">
        <v>141</v>
      </c>
      <c r="AU594" s="147" t="s">
        <v>88</v>
      </c>
      <c r="AY594" s="15" t="s">
        <v>138</v>
      </c>
      <c r="BE594" s="148">
        <f>IF(N594="základní",J594,0)</f>
        <v>0</v>
      </c>
      <c r="BF594" s="148">
        <f>IF(N594="snížená",J594,0)</f>
        <v>0</v>
      </c>
      <c r="BG594" s="148">
        <f>IF(N594="zákl. přenesená",J594,0)</f>
        <v>0</v>
      </c>
      <c r="BH594" s="148">
        <f>IF(N594="sníž. přenesená",J594,0)</f>
        <v>0</v>
      </c>
      <c r="BI594" s="148">
        <f>IF(N594="nulová",J594,0)</f>
        <v>0</v>
      </c>
      <c r="BJ594" s="15" t="s">
        <v>86</v>
      </c>
      <c r="BK594" s="148">
        <f>ROUND(I594*H594,2)</f>
        <v>0</v>
      </c>
      <c r="BL594" s="15" t="s">
        <v>296</v>
      </c>
      <c r="BM594" s="147" t="s">
        <v>907</v>
      </c>
    </row>
    <row r="595" spans="2:65" s="12" customFormat="1" ht="11.25">
      <c r="B595" s="149"/>
      <c r="D595" s="150" t="s">
        <v>147</v>
      </c>
      <c r="E595" s="151" t="s">
        <v>1</v>
      </c>
      <c r="F595" s="152" t="s">
        <v>1139</v>
      </c>
      <c r="H595" s="153">
        <v>1</v>
      </c>
      <c r="I595" s="154"/>
      <c r="L595" s="149"/>
      <c r="M595" s="155"/>
      <c r="T595" s="156"/>
      <c r="AT595" s="151" t="s">
        <v>147</v>
      </c>
      <c r="AU595" s="151" t="s">
        <v>88</v>
      </c>
      <c r="AV595" s="12" t="s">
        <v>88</v>
      </c>
      <c r="AW595" s="12" t="s">
        <v>33</v>
      </c>
      <c r="AX595" s="12" t="s">
        <v>79</v>
      </c>
      <c r="AY595" s="151" t="s">
        <v>138</v>
      </c>
    </row>
    <row r="596" spans="2:65" s="12" customFormat="1" ht="11.25">
      <c r="B596" s="149"/>
      <c r="D596" s="150" t="s">
        <v>147</v>
      </c>
      <c r="E596" s="151" t="s">
        <v>1</v>
      </c>
      <c r="F596" s="152" t="s">
        <v>1140</v>
      </c>
      <c r="H596" s="153">
        <v>4</v>
      </c>
      <c r="I596" s="154"/>
      <c r="L596" s="149"/>
      <c r="M596" s="155"/>
      <c r="T596" s="156"/>
      <c r="AT596" s="151" t="s">
        <v>147</v>
      </c>
      <c r="AU596" s="151" t="s">
        <v>88</v>
      </c>
      <c r="AV596" s="12" t="s">
        <v>88</v>
      </c>
      <c r="AW596" s="12" t="s">
        <v>33</v>
      </c>
      <c r="AX596" s="12" t="s">
        <v>79</v>
      </c>
      <c r="AY596" s="151" t="s">
        <v>138</v>
      </c>
    </row>
    <row r="597" spans="2:65" s="13" customFormat="1" ht="11.25">
      <c r="B597" s="157"/>
      <c r="D597" s="150" t="s">
        <v>147</v>
      </c>
      <c r="E597" s="158" t="s">
        <v>1</v>
      </c>
      <c r="F597" s="159" t="s">
        <v>148</v>
      </c>
      <c r="H597" s="160">
        <v>5</v>
      </c>
      <c r="I597" s="161"/>
      <c r="L597" s="157"/>
      <c r="M597" s="162"/>
      <c r="T597" s="163"/>
      <c r="AT597" s="158" t="s">
        <v>147</v>
      </c>
      <c r="AU597" s="158" t="s">
        <v>88</v>
      </c>
      <c r="AV597" s="13" t="s">
        <v>149</v>
      </c>
      <c r="AW597" s="13" t="s">
        <v>33</v>
      </c>
      <c r="AX597" s="13" t="s">
        <v>86</v>
      </c>
      <c r="AY597" s="158" t="s">
        <v>138</v>
      </c>
    </row>
    <row r="598" spans="2:65" s="1" customFormat="1" ht="24.2" customHeight="1">
      <c r="B598" s="30"/>
      <c r="C598" s="135" t="s">
        <v>1143</v>
      </c>
      <c r="D598" s="135" t="s">
        <v>141</v>
      </c>
      <c r="E598" s="136" t="s">
        <v>909</v>
      </c>
      <c r="F598" s="137" t="s">
        <v>910</v>
      </c>
      <c r="G598" s="138" t="s">
        <v>238</v>
      </c>
      <c r="H598" s="139">
        <v>5</v>
      </c>
      <c r="I598" s="140"/>
      <c r="J598" s="141">
        <f>ROUND(I598*H598,2)</f>
        <v>0</v>
      </c>
      <c r="K598" s="142"/>
      <c r="L598" s="30"/>
      <c r="M598" s="143" t="s">
        <v>1</v>
      </c>
      <c r="N598" s="144" t="s">
        <v>44</v>
      </c>
      <c r="P598" s="145">
        <f>O598*H598</f>
        <v>0</v>
      </c>
      <c r="Q598" s="145">
        <v>1.3999999999999999E-4</v>
      </c>
      <c r="R598" s="145">
        <f>Q598*H598</f>
        <v>6.9999999999999988E-4</v>
      </c>
      <c r="S598" s="145">
        <v>0</v>
      </c>
      <c r="T598" s="146">
        <f>S598*H598</f>
        <v>0</v>
      </c>
      <c r="AR598" s="147" t="s">
        <v>296</v>
      </c>
      <c r="AT598" s="147" t="s">
        <v>141</v>
      </c>
      <c r="AU598" s="147" t="s">
        <v>88</v>
      </c>
      <c r="AY598" s="15" t="s">
        <v>138</v>
      </c>
      <c r="BE598" s="148">
        <f>IF(N598="základní",J598,0)</f>
        <v>0</v>
      </c>
      <c r="BF598" s="148">
        <f>IF(N598="snížená",J598,0)</f>
        <v>0</v>
      </c>
      <c r="BG598" s="148">
        <f>IF(N598="zákl. přenesená",J598,0)</f>
        <v>0</v>
      </c>
      <c r="BH598" s="148">
        <f>IF(N598="sníž. přenesená",J598,0)</f>
        <v>0</v>
      </c>
      <c r="BI598" s="148">
        <f>IF(N598="nulová",J598,0)</f>
        <v>0</v>
      </c>
      <c r="BJ598" s="15" t="s">
        <v>86</v>
      </c>
      <c r="BK598" s="148">
        <f>ROUND(I598*H598,2)</f>
        <v>0</v>
      </c>
      <c r="BL598" s="15" t="s">
        <v>296</v>
      </c>
      <c r="BM598" s="147" t="s">
        <v>911</v>
      </c>
    </row>
    <row r="599" spans="2:65" s="12" customFormat="1" ht="11.25">
      <c r="B599" s="149"/>
      <c r="D599" s="150" t="s">
        <v>147</v>
      </c>
      <c r="E599" s="151" t="s">
        <v>1</v>
      </c>
      <c r="F599" s="152" t="s">
        <v>1139</v>
      </c>
      <c r="H599" s="153">
        <v>1</v>
      </c>
      <c r="I599" s="154"/>
      <c r="L599" s="149"/>
      <c r="M599" s="155"/>
      <c r="T599" s="156"/>
      <c r="AT599" s="151" t="s">
        <v>147</v>
      </c>
      <c r="AU599" s="151" t="s">
        <v>88</v>
      </c>
      <c r="AV599" s="12" t="s">
        <v>88</v>
      </c>
      <c r="AW599" s="12" t="s">
        <v>33</v>
      </c>
      <c r="AX599" s="12" t="s">
        <v>79</v>
      </c>
      <c r="AY599" s="151" t="s">
        <v>138</v>
      </c>
    </row>
    <row r="600" spans="2:65" s="12" customFormat="1" ht="11.25">
      <c r="B600" s="149"/>
      <c r="D600" s="150" t="s">
        <v>147</v>
      </c>
      <c r="E600" s="151" t="s">
        <v>1</v>
      </c>
      <c r="F600" s="152" t="s">
        <v>1140</v>
      </c>
      <c r="H600" s="153">
        <v>4</v>
      </c>
      <c r="I600" s="154"/>
      <c r="L600" s="149"/>
      <c r="M600" s="155"/>
      <c r="T600" s="156"/>
      <c r="AT600" s="151" t="s">
        <v>147</v>
      </c>
      <c r="AU600" s="151" t="s">
        <v>88</v>
      </c>
      <c r="AV600" s="12" t="s">
        <v>88</v>
      </c>
      <c r="AW600" s="12" t="s">
        <v>33</v>
      </c>
      <c r="AX600" s="12" t="s">
        <v>79</v>
      </c>
      <c r="AY600" s="151" t="s">
        <v>138</v>
      </c>
    </row>
    <row r="601" spans="2:65" s="13" customFormat="1" ht="11.25">
      <c r="B601" s="157"/>
      <c r="D601" s="150" t="s">
        <v>147</v>
      </c>
      <c r="E601" s="158" t="s">
        <v>1</v>
      </c>
      <c r="F601" s="159" t="s">
        <v>148</v>
      </c>
      <c r="H601" s="160">
        <v>5</v>
      </c>
      <c r="I601" s="161"/>
      <c r="L601" s="157"/>
      <c r="M601" s="162"/>
      <c r="T601" s="163"/>
      <c r="AT601" s="158" t="s">
        <v>147</v>
      </c>
      <c r="AU601" s="158" t="s">
        <v>88</v>
      </c>
      <c r="AV601" s="13" t="s">
        <v>149</v>
      </c>
      <c r="AW601" s="13" t="s">
        <v>33</v>
      </c>
      <c r="AX601" s="13" t="s">
        <v>86</v>
      </c>
      <c r="AY601" s="158" t="s">
        <v>138</v>
      </c>
    </row>
    <row r="602" spans="2:65" s="1" customFormat="1" ht="24.2" customHeight="1">
      <c r="B602" s="30"/>
      <c r="C602" s="135" t="s">
        <v>1144</v>
      </c>
      <c r="D602" s="135" t="s">
        <v>141</v>
      </c>
      <c r="E602" s="136" t="s">
        <v>913</v>
      </c>
      <c r="F602" s="137" t="s">
        <v>914</v>
      </c>
      <c r="G602" s="138" t="s">
        <v>238</v>
      </c>
      <c r="H602" s="139">
        <v>5</v>
      </c>
      <c r="I602" s="140"/>
      <c r="J602" s="141">
        <f>ROUND(I602*H602,2)</f>
        <v>0</v>
      </c>
      <c r="K602" s="142"/>
      <c r="L602" s="30"/>
      <c r="M602" s="143" t="s">
        <v>1</v>
      </c>
      <c r="N602" s="144" t="s">
        <v>44</v>
      </c>
      <c r="P602" s="145">
        <f>O602*H602</f>
        <v>0</v>
      </c>
      <c r="Q602" s="145">
        <v>1.2E-4</v>
      </c>
      <c r="R602" s="145">
        <f>Q602*H602</f>
        <v>6.0000000000000006E-4</v>
      </c>
      <c r="S602" s="145">
        <v>0</v>
      </c>
      <c r="T602" s="146">
        <f>S602*H602</f>
        <v>0</v>
      </c>
      <c r="AR602" s="147" t="s">
        <v>296</v>
      </c>
      <c r="AT602" s="147" t="s">
        <v>141</v>
      </c>
      <c r="AU602" s="147" t="s">
        <v>88</v>
      </c>
      <c r="AY602" s="15" t="s">
        <v>138</v>
      </c>
      <c r="BE602" s="148">
        <f>IF(N602="základní",J602,0)</f>
        <v>0</v>
      </c>
      <c r="BF602" s="148">
        <f>IF(N602="snížená",J602,0)</f>
        <v>0</v>
      </c>
      <c r="BG602" s="148">
        <f>IF(N602="zákl. přenesená",J602,0)</f>
        <v>0</v>
      </c>
      <c r="BH602" s="148">
        <f>IF(N602="sníž. přenesená",J602,0)</f>
        <v>0</v>
      </c>
      <c r="BI602" s="148">
        <f>IF(N602="nulová",J602,0)</f>
        <v>0</v>
      </c>
      <c r="BJ602" s="15" t="s">
        <v>86</v>
      </c>
      <c r="BK602" s="148">
        <f>ROUND(I602*H602,2)</f>
        <v>0</v>
      </c>
      <c r="BL602" s="15" t="s">
        <v>296</v>
      </c>
      <c r="BM602" s="147" t="s">
        <v>915</v>
      </c>
    </row>
    <row r="603" spans="2:65" s="12" customFormat="1" ht="11.25">
      <c r="B603" s="149"/>
      <c r="D603" s="150" t="s">
        <v>147</v>
      </c>
      <c r="E603" s="151" t="s">
        <v>1</v>
      </c>
      <c r="F603" s="152" t="s">
        <v>1139</v>
      </c>
      <c r="H603" s="153">
        <v>1</v>
      </c>
      <c r="I603" s="154"/>
      <c r="L603" s="149"/>
      <c r="M603" s="155"/>
      <c r="T603" s="156"/>
      <c r="AT603" s="151" t="s">
        <v>147</v>
      </c>
      <c r="AU603" s="151" t="s">
        <v>88</v>
      </c>
      <c r="AV603" s="12" t="s">
        <v>88</v>
      </c>
      <c r="AW603" s="12" t="s">
        <v>33</v>
      </c>
      <c r="AX603" s="12" t="s">
        <v>79</v>
      </c>
      <c r="AY603" s="151" t="s">
        <v>138</v>
      </c>
    </row>
    <row r="604" spans="2:65" s="12" customFormat="1" ht="11.25">
      <c r="B604" s="149"/>
      <c r="D604" s="150" t="s">
        <v>147</v>
      </c>
      <c r="E604" s="151" t="s">
        <v>1</v>
      </c>
      <c r="F604" s="152" t="s">
        <v>1140</v>
      </c>
      <c r="H604" s="153">
        <v>4</v>
      </c>
      <c r="I604" s="154"/>
      <c r="L604" s="149"/>
      <c r="M604" s="155"/>
      <c r="T604" s="156"/>
      <c r="AT604" s="151" t="s">
        <v>147</v>
      </c>
      <c r="AU604" s="151" t="s">
        <v>88</v>
      </c>
      <c r="AV604" s="12" t="s">
        <v>88</v>
      </c>
      <c r="AW604" s="12" t="s">
        <v>33</v>
      </c>
      <c r="AX604" s="12" t="s">
        <v>79</v>
      </c>
      <c r="AY604" s="151" t="s">
        <v>138</v>
      </c>
    </row>
    <row r="605" spans="2:65" s="13" customFormat="1" ht="11.25">
      <c r="B605" s="157"/>
      <c r="D605" s="150" t="s">
        <v>147</v>
      </c>
      <c r="E605" s="158" t="s">
        <v>1</v>
      </c>
      <c r="F605" s="159" t="s">
        <v>148</v>
      </c>
      <c r="H605" s="160">
        <v>5</v>
      </c>
      <c r="I605" s="161"/>
      <c r="L605" s="157"/>
      <c r="M605" s="162"/>
      <c r="T605" s="163"/>
      <c r="AT605" s="158" t="s">
        <v>147</v>
      </c>
      <c r="AU605" s="158" t="s">
        <v>88</v>
      </c>
      <c r="AV605" s="13" t="s">
        <v>149</v>
      </c>
      <c r="AW605" s="13" t="s">
        <v>33</v>
      </c>
      <c r="AX605" s="13" t="s">
        <v>86</v>
      </c>
      <c r="AY605" s="158" t="s">
        <v>138</v>
      </c>
    </row>
    <row r="606" spans="2:65" s="1" customFormat="1" ht="24.2" customHeight="1">
      <c r="B606" s="30"/>
      <c r="C606" s="135" t="s">
        <v>1145</v>
      </c>
      <c r="D606" s="135" t="s">
        <v>141</v>
      </c>
      <c r="E606" s="136" t="s">
        <v>917</v>
      </c>
      <c r="F606" s="137" t="s">
        <v>918</v>
      </c>
      <c r="G606" s="138" t="s">
        <v>238</v>
      </c>
      <c r="H606" s="139">
        <v>5</v>
      </c>
      <c r="I606" s="140"/>
      <c r="J606" s="141">
        <f>ROUND(I606*H606,2)</f>
        <v>0</v>
      </c>
      <c r="K606" s="142"/>
      <c r="L606" s="30"/>
      <c r="M606" s="143" t="s">
        <v>1</v>
      </c>
      <c r="N606" s="144" t="s">
        <v>44</v>
      </c>
      <c r="P606" s="145">
        <f>O606*H606</f>
        <v>0</v>
      </c>
      <c r="Q606" s="145">
        <v>1.2E-4</v>
      </c>
      <c r="R606" s="145">
        <f>Q606*H606</f>
        <v>6.0000000000000006E-4</v>
      </c>
      <c r="S606" s="145">
        <v>0</v>
      </c>
      <c r="T606" s="146">
        <f>S606*H606</f>
        <v>0</v>
      </c>
      <c r="AR606" s="147" t="s">
        <v>296</v>
      </c>
      <c r="AT606" s="147" t="s">
        <v>141</v>
      </c>
      <c r="AU606" s="147" t="s">
        <v>88</v>
      </c>
      <c r="AY606" s="15" t="s">
        <v>138</v>
      </c>
      <c r="BE606" s="148">
        <f>IF(N606="základní",J606,0)</f>
        <v>0</v>
      </c>
      <c r="BF606" s="148">
        <f>IF(N606="snížená",J606,0)</f>
        <v>0</v>
      </c>
      <c r="BG606" s="148">
        <f>IF(N606="zákl. přenesená",J606,0)</f>
        <v>0</v>
      </c>
      <c r="BH606" s="148">
        <f>IF(N606="sníž. přenesená",J606,0)</f>
        <v>0</v>
      </c>
      <c r="BI606" s="148">
        <f>IF(N606="nulová",J606,0)</f>
        <v>0</v>
      </c>
      <c r="BJ606" s="15" t="s">
        <v>86</v>
      </c>
      <c r="BK606" s="148">
        <f>ROUND(I606*H606,2)</f>
        <v>0</v>
      </c>
      <c r="BL606" s="15" t="s">
        <v>296</v>
      </c>
      <c r="BM606" s="147" t="s">
        <v>919</v>
      </c>
    </row>
    <row r="607" spans="2:65" s="12" customFormat="1" ht="11.25">
      <c r="B607" s="149"/>
      <c r="D607" s="150" t="s">
        <v>147</v>
      </c>
      <c r="E607" s="151" t="s">
        <v>1</v>
      </c>
      <c r="F607" s="152" t="s">
        <v>1139</v>
      </c>
      <c r="H607" s="153">
        <v>1</v>
      </c>
      <c r="I607" s="154"/>
      <c r="L607" s="149"/>
      <c r="M607" s="155"/>
      <c r="T607" s="156"/>
      <c r="AT607" s="151" t="s">
        <v>147</v>
      </c>
      <c r="AU607" s="151" t="s">
        <v>88</v>
      </c>
      <c r="AV607" s="12" t="s">
        <v>88</v>
      </c>
      <c r="AW607" s="12" t="s">
        <v>33</v>
      </c>
      <c r="AX607" s="12" t="s">
        <v>79</v>
      </c>
      <c r="AY607" s="151" t="s">
        <v>138</v>
      </c>
    </row>
    <row r="608" spans="2:65" s="12" customFormat="1" ht="11.25">
      <c r="B608" s="149"/>
      <c r="D608" s="150" t="s">
        <v>147</v>
      </c>
      <c r="E608" s="151" t="s">
        <v>1</v>
      </c>
      <c r="F608" s="152" t="s">
        <v>1140</v>
      </c>
      <c r="H608" s="153">
        <v>4</v>
      </c>
      <c r="I608" s="154"/>
      <c r="L608" s="149"/>
      <c r="M608" s="155"/>
      <c r="T608" s="156"/>
      <c r="AT608" s="151" t="s">
        <v>147</v>
      </c>
      <c r="AU608" s="151" t="s">
        <v>88</v>
      </c>
      <c r="AV608" s="12" t="s">
        <v>88</v>
      </c>
      <c r="AW608" s="12" t="s">
        <v>33</v>
      </c>
      <c r="AX608" s="12" t="s">
        <v>79</v>
      </c>
      <c r="AY608" s="151" t="s">
        <v>138</v>
      </c>
    </row>
    <row r="609" spans="2:65" s="13" customFormat="1" ht="11.25">
      <c r="B609" s="157"/>
      <c r="D609" s="150" t="s">
        <v>147</v>
      </c>
      <c r="E609" s="158" t="s">
        <v>1</v>
      </c>
      <c r="F609" s="159" t="s">
        <v>148</v>
      </c>
      <c r="H609" s="160">
        <v>5</v>
      </c>
      <c r="I609" s="161"/>
      <c r="L609" s="157"/>
      <c r="M609" s="162"/>
      <c r="T609" s="163"/>
      <c r="AT609" s="158" t="s">
        <v>147</v>
      </c>
      <c r="AU609" s="158" t="s">
        <v>88</v>
      </c>
      <c r="AV609" s="13" t="s">
        <v>149</v>
      </c>
      <c r="AW609" s="13" t="s">
        <v>33</v>
      </c>
      <c r="AX609" s="13" t="s">
        <v>86</v>
      </c>
      <c r="AY609" s="158" t="s">
        <v>138</v>
      </c>
    </row>
    <row r="610" spans="2:65" s="11" customFormat="1" ht="22.9" customHeight="1">
      <c r="B610" s="123"/>
      <c r="D610" s="124" t="s">
        <v>78</v>
      </c>
      <c r="E610" s="133" t="s">
        <v>920</v>
      </c>
      <c r="F610" s="133" t="s">
        <v>921</v>
      </c>
      <c r="I610" s="126"/>
      <c r="J610" s="134">
        <f>BK610</f>
        <v>0</v>
      </c>
      <c r="L610" s="123"/>
      <c r="M610" s="128"/>
      <c r="P610" s="129">
        <f>SUM(P611:P616)</f>
        <v>0</v>
      </c>
      <c r="R610" s="129">
        <f>SUM(R611:R616)</f>
        <v>1.92E-3</v>
      </c>
      <c r="T610" s="130">
        <f>SUM(T611:T616)</f>
        <v>0</v>
      </c>
      <c r="AR610" s="124" t="s">
        <v>88</v>
      </c>
      <c r="AT610" s="131" t="s">
        <v>78</v>
      </c>
      <c r="AU610" s="131" t="s">
        <v>86</v>
      </c>
      <c r="AY610" s="124" t="s">
        <v>138</v>
      </c>
      <c r="BK610" s="132">
        <f>SUM(BK611:BK616)</f>
        <v>0</v>
      </c>
    </row>
    <row r="611" spans="2:65" s="1" customFormat="1" ht="24.2" customHeight="1">
      <c r="B611" s="30"/>
      <c r="C611" s="135" t="s">
        <v>1146</v>
      </c>
      <c r="D611" s="135" t="s">
        <v>141</v>
      </c>
      <c r="E611" s="136" t="s">
        <v>923</v>
      </c>
      <c r="F611" s="137" t="s">
        <v>924</v>
      </c>
      <c r="G611" s="138" t="s">
        <v>238</v>
      </c>
      <c r="H611" s="139">
        <v>4</v>
      </c>
      <c r="I611" s="140"/>
      <c r="J611" s="141">
        <f>ROUND(I611*H611,2)</f>
        <v>0</v>
      </c>
      <c r="K611" s="142"/>
      <c r="L611" s="30"/>
      <c r="M611" s="143" t="s">
        <v>1</v>
      </c>
      <c r="N611" s="144" t="s">
        <v>44</v>
      </c>
      <c r="P611" s="145">
        <f>O611*H611</f>
        <v>0</v>
      </c>
      <c r="Q611" s="145">
        <v>2.1000000000000001E-4</v>
      </c>
      <c r="R611" s="145">
        <f>Q611*H611</f>
        <v>8.4000000000000003E-4</v>
      </c>
      <c r="S611" s="145">
        <v>0</v>
      </c>
      <c r="T611" s="146">
        <f>S611*H611</f>
        <v>0</v>
      </c>
      <c r="AR611" s="147" t="s">
        <v>296</v>
      </c>
      <c r="AT611" s="147" t="s">
        <v>141</v>
      </c>
      <c r="AU611" s="147" t="s">
        <v>88</v>
      </c>
      <c r="AY611" s="15" t="s">
        <v>138</v>
      </c>
      <c r="BE611" s="148">
        <f>IF(N611="základní",J611,0)</f>
        <v>0</v>
      </c>
      <c r="BF611" s="148">
        <f>IF(N611="snížená",J611,0)</f>
        <v>0</v>
      </c>
      <c r="BG611" s="148">
        <f>IF(N611="zákl. přenesená",J611,0)</f>
        <v>0</v>
      </c>
      <c r="BH611" s="148">
        <f>IF(N611="sníž. přenesená",J611,0)</f>
        <v>0</v>
      </c>
      <c r="BI611" s="148">
        <f>IF(N611="nulová",J611,0)</f>
        <v>0</v>
      </c>
      <c r="BJ611" s="15" t="s">
        <v>86</v>
      </c>
      <c r="BK611" s="148">
        <f>ROUND(I611*H611,2)</f>
        <v>0</v>
      </c>
      <c r="BL611" s="15" t="s">
        <v>296</v>
      </c>
      <c r="BM611" s="147" t="s">
        <v>925</v>
      </c>
    </row>
    <row r="612" spans="2:65" s="12" customFormat="1" ht="11.25">
      <c r="B612" s="149"/>
      <c r="D612" s="150" t="s">
        <v>147</v>
      </c>
      <c r="E612" s="151" t="s">
        <v>1</v>
      </c>
      <c r="F612" s="152" t="s">
        <v>1147</v>
      </c>
      <c r="H612" s="153">
        <v>4</v>
      </c>
      <c r="I612" s="154"/>
      <c r="L612" s="149"/>
      <c r="M612" s="155"/>
      <c r="T612" s="156"/>
      <c r="AT612" s="151" t="s">
        <v>147</v>
      </c>
      <c r="AU612" s="151" t="s">
        <v>88</v>
      </c>
      <c r="AV612" s="12" t="s">
        <v>88</v>
      </c>
      <c r="AW612" s="12" t="s">
        <v>33</v>
      </c>
      <c r="AX612" s="12" t="s">
        <v>79</v>
      </c>
      <c r="AY612" s="151" t="s">
        <v>138</v>
      </c>
    </row>
    <row r="613" spans="2:65" s="13" customFormat="1" ht="11.25">
      <c r="B613" s="157"/>
      <c r="D613" s="150" t="s">
        <v>147</v>
      </c>
      <c r="E613" s="158" t="s">
        <v>1</v>
      </c>
      <c r="F613" s="159" t="s">
        <v>148</v>
      </c>
      <c r="H613" s="160">
        <v>4</v>
      </c>
      <c r="I613" s="161"/>
      <c r="L613" s="157"/>
      <c r="M613" s="162"/>
      <c r="T613" s="163"/>
      <c r="AT613" s="158" t="s">
        <v>147</v>
      </c>
      <c r="AU613" s="158" t="s">
        <v>88</v>
      </c>
      <c r="AV613" s="13" t="s">
        <v>149</v>
      </c>
      <c r="AW613" s="13" t="s">
        <v>33</v>
      </c>
      <c r="AX613" s="13" t="s">
        <v>86</v>
      </c>
      <c r="AY613" s="158" t="s">
        <v>138</v>
      </c>
    </row>
    <row r="614" spans="2:65" s="1" customFormat="1" ht="33" customHeight="1">
      <c r="B614" s="30"/>
      <c r="C614" s="135" t="s">
        <v>1148</v>
      </c>
      <c r="D614" s="135" t="s">
        <v>141</v>
      </c>
      <c r="E614" s="136" t="s">
        <v>928</v>
      </c>
      <c r="F614" s="137" t="s">
        <v>929</v>
      </c>
      <c r="G614" s="138" t="s">
        <v>238</v>
      </c>
      <c r="H614" s="139">
        <v>4</v>
      </c>
      <c r="I614" s="140"/>
      <c r="J614" s="141">
        <f>ROUND(I614*H614,2)</f>
        <v>0</v>
      </c>
      <c r="K614" s="142"/>
      <c r="L614" s="30"/>
      <c r="M614" s="143" t="s">
        <v>1</v>
      </c>
      <c r="N614" s="144" t="s">
        <v>44</v>
      </c>
      <c r="P614" s="145">
        <f>O614*H614</f>
        <v>0</v>
      </c>
      <c r="Q614" s="145">
        <v>2.7E-4</v>
      </c>
      <c r="R614" s="145">
        <f>Q614*H614</f>
        <v>1.08E-3</v>
      </c>
      <c r="S614" s="145">
        <v>0</v>
      </c>
      <c r="T614" s="146">
        <f>S614*H614</f>
        <v>0</v>
      </c>
      <c r="AR614" s="147" t="s">
        <v>149</v>
      </c>
      <c r="AT614" s="147" t="s">
        <v>141</v>
      </c>
      <c r="AU614" s="147" t="s">
        <v>88</v>
      </c>
      <c r="AY614" s="15" t="s">
        <v>138</v>
      </c>
      <c r="BE614" s="148">
        <f>IF(N614="základní",J614,0)</f>
        <v>0</v>
      </c>
      <c r="BF614" s="148">
        <f>IF(N614="snížená",J614,0)</f>
        <v>0</v>
      </c>
      <c r="BG614" s="148">
        <f>IF(N614="zákl. přenesená",J614,0)</f>
        <v>0</v>
      </c>
      <c r="BH614" s="148">
        <f>IF(N614="sníž. přenesená",J614,0)</f>
        <v>0</v>
      </c>
      <c r="BI614" s="148">
        <f>IF(N614="nulová",J614,0)</f>
        <v>0</v>
      </c>
      <c r="BJ614" s="15" t="s">
        <v>86</v>
      </c>
      <c r="BK614" s="148">
        <f>ROUND(I614*H614,2)</f>
        <v>0</v>
      </c>
      <c r="BL614" s="15" t="s">
        <v>149</v>
      </c>
      <c r="BM614" s="147" t="s">
        <v>930</v>
      </c>
    </row>
    <row r="615" spans="2:65" s="12" customFormat="1" ht="11.25">
      <c r="B615" s="149"/>
      <c r="D615" s="150" t="s">
        <v>147</v>
      </c>
      <c r="E615" s="151" t="s">
        <v>1</v>
      </c>
      <c r="F615" s="152" t="s">
        <v>1147</v>
      </c>
      <c r="H615" s="153">
        <v>4</v>
      </c>
      <c r="I615" s="154"/>
      <c r="L615" s="149"/>
      <c r="M615" s="155"/>
      <c r="T615" s="156"/>
      <c r="AT615" s="151" t="s">
        <v>147</v>
      </c>
      <c r="AU615" s="151" t="s">
        <v>88</v>
      </c>
      <c r="AV615" s="12" t="s">
        <v>88</v>
      </c>
      <c r="AW615" s="12" t="s">
        <v>33</v>
      </c>
      <c r="AX615" s="12" t="s">
        <v>79</v>
      </c>
      <c r="AY615" s="151" t="s">
        <v>138</v>
      </c>
    </row>
    <row r="616" spans="2:65" s="13" customFormat="1" ht="11.25">
      <c r="B616" s="157"/>
      <c r="D616" s="150" t="s">
        <v>147</v>
      </c>
      <c r="E616" s="158" t="s">
        <v>1</v>
      </c>
      <c r="F616" s="159" t="s">
        <v>148</v>
      </c>
      <c r="H616" s="160">
        <v>4</v>
      </c>
      <c r="I616" s="161"/>
      <c r="L616" s="157"/>
      <c r="M616" s="162"/>
      <c r="T616" s="163"/>
      <c r="AT616" s="158" t="s">
        <v>147</v>
      </c>
      <c r="AU616" s="158" t="s">
        <v>88</v>
      </c>
      <c r="AV616" s="13" t="s">
        <v>149</v>
      </c>
      <c r="AW616" s="13" t="s">
        <v>33</v>
      </c>
      <c r="AX616" s="13" t="s">
        <v>86</v>
      </c>
      <c r="AY616" s="158" t="s">
        <v>138</v>
      </c>
    </row>
    <row r="617" spans="2:65" s="11" customFormat="1" ht="22.9" customHeight="1">
      <c r="B617" s="123"/>
      <c r="D617" s="124" t="s">
        <v>78</v>
      </c>
      <c r="E617" s="133" t="s">
        <v>931</v>
      </c>
      <c r="F617" s="133" t="s">
        <v>932</v>
      </c>
      <c r="I617" s="126"/>
      <c r="J617" s="134">
        <f>BK617</f>
        <v>0</v>
      </c>
      <c r="L617" s="123"/>
      <c r="M617" s="128"/>
      <c r="P617" s="129">
        <f>SUM(P618:P623)</f>
        <v>0</v>
      </c>
      <c r="R617" s="129">
        <f>SUM(R618:R623)</f>
        <v>7.0000000000000007E-2</v>
      </c>
      <c r="T617" s="130">
        <f>SUM(T618:T623)</f>
        <v>0</v>
      </c>
      <c r="AR617" s="124" t="s">
        <v>88</v>
      </c>
      <c r="AT617" s="131" t="s">
        <v>78</v>
      </c>
      <c r="AU617" s="131" t="s">
        <v>86</v>
      </c>
      <c r="AY617" s="124" t="s">
        <v>138</v>
      </c>
      <c r="BK617" s="132">
        <f>SUM(BK618:BK623)</f>
        <v>0</v>
      </c>
    </row>
    <row r="618" spans="2:65" s="1" customFormat="1" ht="21.75" customHeight="1">
      <c r="B618" s="30"/>
      <c r="C618" s="135" t="s">
        <v>1149</v>
      </c>
      <c r="D618" s="135" t="s">
        <v>141</v>
      </c>
      <c r="E618" s="136" t="s">
        <v>934</v>
      </c>
      <c r="F618" s="137" t="s">
        <v>935</v>
      </c>
      <c r="G618" s="138" t="s">
        <v>238</v>
      </c>
      <c r="H618" s="139">
        <v>5</v>
      </c>
      <c r="I618" s="140"/>
      <c r="J618" s="141">
        <f>ROUND(I618*H618,2)</f>
        <v>0</v>
      </c>
      <c r="K618" s="142"/>
      <c r="L618" s="30"/>
      <c r="M618" s="143" t="s">
        <v>1</v>
      </c>
      <c r="N618" s="144" t="s">
        <v>44</v>
      </c>
      <c r="P618" s="145">
        <f>O618*H618</f>
        <v>0</v>
      </c>
      <c r="Q618" s="145">
        <v>0</v>
      </c>
      <c r="R618" s="145">
        <f>Q618*H618</f>
        <v>0</v>
      </c>
      <c r="S618" s="145">
        <v>0</v>
      </c>
      <c r="T618" s="146">
        <f>S618*H618</f>
        <v>0</v>
      </c>
      <c r="AR618" s="147" t="s">
        <v>296</v>
      </c>
      <c r="AT618" s="147" t="s">
        <v>141</v>
      </c>
      <c r="AU618" s="147" t="s">
        <v>88</v>
      </c>
      <c r="AY618" s="15" t="s">
        <v>138</v>
      </c>
      <c r="BE618" s="148">
        <f>IF(N618="základní",J618,0)</f>
        <v>0</v>
      </c>
      <c r="BF618" s="148">
        <f>IF(N618="snížená",J618,0)</f>
        <v>0</v>
      </c>
      <c r="BG618" s="148">
        <f>IF(N618="zákl. přenesená",J618,0)</f>
        <v>0</v>
      </c>
      <c r="BH618" s="148">
        <f>IF(N618="sníž. přenesená",J618,0)</f>
        <v>0</v>
      </c>
      <c r="BI618" s="148">
        <f>IF(N618="nulová",J618,0)</f>
        <v>0</v>
      </c>
      <c r="BJ618" s="15" t="s">
        <v>86</v>
      </c>
      <c r="BK618" s="148">
        <f>ROUND(I618*H618,2)</f>
        <v>0</v>
      </c>
      <c r="BL618" s="15" t="s">
        <v>296</v>
      </c>
      <c r="BM618" s="147" t="s">
        <v>936</v>
      </c>
    </row>
    <row r="619" spans="2:65" s="12" customFormat="1" ht="11.25">
      <c r="B619" s="149"/>
      <c r="D619" s="150" t="s">
        <v>147</v>
      </c>
      <c r="E619" s="151" t="s">
        <v>1</v>
      </c>
      <c r="F619" s="152" t="s">
        <v>1139</v>
      </c>
      <c r="H619" s="153">
        <v>1</v>
      </c>
      <c r="I619" s="154"/>
      <c r="L619" s="149"/>
      <c r="M619" s="155"/>
      <c r="T619" s="156"/>
      <c r="AT619" s="151" t="s">
        <v>147</v>
      </c>
      <c r="AU619" s="151" t="s">
        <v>88</v>
      </c>
      <c r="AV619" s="12" t="s">
        <v>88</v>
      </c>
      <c r="AW619" s="12" t="s">
        <v>33</v>
      </c>
      <c r="AX619" s="12" t="s">
        <v>79</v>
      </c>
      <c r="AY619" s="151" t="s">
        <v>138</v>
      </c>
    </row>
    <row r="620" spans="2:65" s="12" customFormat="1" ht="11.25">
      <c r="B620" s="149"/>
      <c r="D620" s="150" t="s">
        <v>147</v>
      </c>
      <c r="E620" s="151" t="s">
        <v>1</v>
      </c>
      <c r="F620" s="152" t="s">
        <v>1140</v>
      </c>
      <c r="H620" s="153">
        <v>4</v>
      </c>
      <c r="I620" s="154"/>
      <c r="L620" s="149"/>
      <c r="M620" s="155"/>
      <c r="T620" s="156"/>
      <c r="AT620" s="151" t="s">
        <v>147</v>
      </c>
      <c r="AU620" s="151" t="s">
        <v>88</v>
      </c>
      <c r="AV620" s="12" t="s">
        <v>88</v>
      </c>
      <c r="AW620" s="12" t="s">
        <v>33</v>
      </c>
      <c r="AX620" s="12" t="s">
        <v>79</v>
      </c>
      <c r="AY620" s="151" t="s">
        <v>138</v>
      </c>
    </row>
    <row r="621" spans="2:65" s="13" customFormat="1" ht="11.25">
      <c r="B621" s="157"/>
      <c r="D621" s="150" t="s">
        <v>147</v>
      </c>
      <c r="E621" s="158" t="s">
        <v>1</v>
      </c>
      <c r="F621" s="159" t="s">
        <v>148</v>
      </c>
      <c r="H621" s="160">
        <v>5</v>
      </c>
      <c r="I621" s="161"/>
      <c r="L621" s="157"/>
      <c r="M621" s="162"/>
      <c r="T621" s="163"/>
      <c r="AT621" s="158" t="s">
        <v>147</v>
      </c>
      <c r="AU621" s="158" t="s">
        <v>88</v>
      </c>
      <c r="AV621" s="13" t="s">
        <v>149</v>
      </c>
      <c r="AW621" s="13" t="s">
        <v>33</v>
      </c>
      <c r="AX621" s="13" t="s">
        <v>86</v>
      </c>
      <c r="AY621" s="158" t="s">
        <v>138</v>
      </c>
    </row>
    <row r="622" spans="2:65" s="1" customFormat="1" ht="16.5" customHeight="1">
      <c r="B622" s="30"/>
      <c r="C622" s="170" t="s">
        <v>1150</v>
      </c>
      <c r="D622" s="170" t="s">
        <v>241</v>
      </c>
      <c r="E622" s="171" t="s">
        <v>938</v>
      </c>
      <c r="F622" s="172" t="s">
        <v>939</v>
      </c>
      <c r="G622" s="173" t="s">
        <v>314</v>
      </c>
      <c r="H622" s="174">
        <v>7.0000000000000007E-2</v>
      </c>
      <c r="I622" s="175"/>
      <c r="J622" s="176">
        <f>ROUND(I622*H622,2)</f>
        <v>0</v>
      </c>
      <c r="K622" s="177"/>
      <c r="L622" s="178"/>
      <c r="M622" s="179" t="s">
        <v>1</v>
      </c>
      <c r="N622" s="180" t="s">
        <v>44</v>
      </c>
      <c r="P622" s="145">
        <f>O622*H622</f>
        <v>0</v>
      </c>
      <c r="Q622" s="145">
        <v>1</v>
      </c>
      <c r="R622" s="145">
        <f>Q622*H622</f>
        <v>7.0000000000000007E-2</v>
      </c>
      <c r="S622" s="145">
        <v>0</v>
      </c>
      <c r="T622" s="146">
        <f>S622*H622</f>
        <v>0</v>
      </c>
      <c r="AR622" s="147" t="s">
        <v>391</v>
      </c>
      <c r="AT622" s="147" t="s">
        <v>241</v>
      </c>
      <c r="AU622" s="147" t="s">
        <v>88</v>
      </c>
      <c r="AY622" s="15" t="s">
        <v>138</v>
      </c>
      <c r="BE622" s="148">
        <f>IF(N622="základní",J622,0)</f>
        <v>0</v>
      </c>
      <c r="BF622" s="148">
        <f>IF(N622="snížená",J622,0)</f>
        <v>0</v>
      </c>
      <c r="BG622" s="148">
        <f>IF(N622="zákl. přenesená",J622,0)</f>
        <v>0</v>
      </c>
      <c r="BH622" s="148">
        <f>IF(N622="sníž. přenesená",J622,0)</f>
        <v>0</v>
      </c>
      <c r="BI622" s="148">
        <f>IF(N622="nulová",J622,0)</f>
        <v>0</v>
      </c>
      <c r="BJ622" s="15" t="s">
        <v>86</v>
      </c>
      <c r="BK622" s="148">
        <f>ROUND(I622*H622,2)</f>
        <v>0</v>
      </c>
      <c r="BL622" s="15" t="s">
        <v>296</v>
      </c>
      <c r="BM622" s="147" t="s">
        <v>940</v>
      </c>
    </row>
    <row r="623" spans="2:65" s="12" customFormat="1" ht="11.25">
      <c r="B623" s="149"/>
      <c r="D623" s="150" t="s">
        <v>147</v>
      </c>
      <c r="F623" s="152" t="s">
        <v>1151</v>
      </c>
      <c r="H623" s="153">
        <v>7.0000000000000007E-2</v>
      </c>
      <c r="I623" s="154"/>
      <c r="L623" s="149"/>
      <c r="M623" s="182"/>
      <c r="N623" s="183"/>
      <c r="O623" s="183"/>
      <c r="P623" s="183"/>
      <c r="Q623" s="183"/>
      <c r="R623" s="183"/>
      <c r="S623" s="183"/>
      <c r="T623" s="184"/>
      <c r="AT623" s="151" t="s">
        <v>147</v>
      </c>
      <c r="AU623" s="151" t="s">
        <v>88</v>
      </c>
      <c r="AV623" s="12" t="s">
        <v>88</v>
      </c>
      <c r="AW623" s="12" t="s">
        <v>4</v>
      </c>
      <c r="AX623" s="12" t="s">
        <v>86</v>
      </c>
      <c r="AY623" s="151" t="s">
        <v>138</v>
      </c>
    </row>
    <row r="624" spans="2:65" s="1" customFormat="1" ht="6.95" customHeight="1">
      <c r="B624" s="42"/>
      <c r="C624" s="43"/>
      <c r="D624" s="43"/>
      <c r="E624" s="43"/>
      <c r="F624" s="43"/>
      <c r="G624" s="43"/>
      <c r="H624" s="43"/>
      <c r="I624" s="43"/>
      <c r="J624" s="43"/>
      <c r="K624" s="43"/>
      <c r="L624" s="30"/>
    </row>
  </sheetData>
  <sheetProtection algorithmName="SHA-512" hashValue="1uSC4epOlFUOYjuOXs7TOkc/wQoEg5qyVJXgx05YppeEAe99F2Oi66aEcfVU671PzOlXIVPAWjOpfZJMl1e3Og==" saltValue="OL94LqwHHbgEAop0EffMw9Gag/CmXgz+v9rkVQ3QVE3Sav/xC8FEneDOwOIV4EXx5cexslPjr1VP7ylEZFUTsg==" spinCount="100000" sheet="1" objects="1" scenarios="1" formatColumns="0" formatRows="0" autoFilter="0"/>
  <autoFilter ref="C139:K623" xr:uid="{00000000-0009-0000-0000-000004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103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1152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109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71.25" customHeight="1">
      <c r="B29" s="92"/>
      <c r="E29" s="216" t="s">
        <v>110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ROUND(J126,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ROUND((SUM(BE126:BE167)),  2)</f>
        <v>0</v>
      </c>
      <c r="I35" s="94">
        <v>0.21</v>
      </c>
      <c r="J35" s="84">
        <f>ROUND(((SUM(BE126:BE167))*I35),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ROUND((SUM(BF126:BF167)),  2)</f>
        <v>0</v>
      </c>
      <c r="I36" s="94">
        <v>0.12</v>
      </c>
      <c r="J36" s="84">
        <f>ROUND(((SUM(BF126:BF167))*I36),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ROUND((SUM(BG126:BG167)),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ROUND((SUM(BH126:BH167)),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ROUND((SUM(BI126:BI167)),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1152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00 - Ostatní náklady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J126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116</v>
      </c>
      <c r="E99" s="108"/>
      <c r="F99" s="108"/>
      <c r="G99" s="108"/>
      <c r="H99" s="108"/>
      <c r="I99" s="108"/>
      <c r="J99" s="109">
        <f>J127</f>
        <v>0</v>
      </c>
      <c r="L99" s="106"/>
    </row>
    <row r="100" spans="2:47" s="9" customFormat="1" ht="19.899999999999999" customHeight="1">
      <c r="B100" s="110"/>
      <c r="D100" s="111" t="s">
        <v>117</v>
      </c>
      <c r="E100" s="112"/>
      <c r="F100" s="112"/>
      <c r="G100" s="112"/>
      <c r="H100" s="112"/>
      <c r="I100" s="112"/>
      <c r="J100" s="113">
        <f>J128</f>
        <v>0</v>
      </c>
      <c r="L100" s="110"/>
    </row>
    <row r="101" spans="2:47" s="9" customFormat="1" ht="19.899999999999999" customHeight="1">
      <c r="B101" s="110"/>
      <c r="D101" s="111" t="s">
        <v>118</v>
      </c>
      <c r="E101" s="112"/>
      <c r="F101" s="112"/>
      <c r="G101" s="112"/>
      <c r="H101" s="112"/>
      <c r="I101" s="112"/>
      <c r="J101" s="113">
        <f>J151</f>
        <v>0</v>
      </c>
      <c r="L101" s="110"/>
    </row>
    <row r="102" spans="2:47" s="9" customFormat="1" ht="19.899999999999999" customHeight="1">
      <c r="B102" s="110"/>
      <c r="D102" s="111" t="s">
        <v>119</v>
      </c>
      <c r="E102" s="112"/>
      <c r="F102" s="112"/>
      <c r="G102" s="112"/>
      <c r="H102" s="112"/>
      <c r="I102" s="112"/>
      <c r="J102" s="113">
        <f>J157</f>
        <v>0</v>
      </c>
      <c r="L102" s="110"/>
    </row>
    <row r="103" spans="2:47" s="9" customFormat="1" ht="19.899999999999999" customHeight="1">
      <c r="B103" s="110"/>
      <c r="D103" s="111" t="s">
        <v>120</v>
      </c>
      <c r="E103" s="112"/>
      <c r="F103" s="112"/>
      <c r="G103" s="112"/>
      <c r="H103" s="112"/>
      <c r="I103" s="112"/>
      <c r="J103" s="113">
        <f>J161</f>
        <v>0</v>
      </c>
      <c r="L103" s="110"/>
    </row>
    <row r="104" spans="2:47" s="9" customFormat="1" ht="19.899999999999999" customHeight="1">
      <c r="B104" s="110"/>
      <c r="D104" s="111" t="s">
        <v>121</v>
      </c>
      <c r="E104" s="112"/>
      <c r="F104" s="112"/>
      <c r="G104" s="112"/>
      <c r="H104" s="112"/>
      <c r="I104" s="112"/>
      <c r="J104" s="113">
        <f>J163</f>
        <v>0</v>
      </c>
      <c r="L104" s="110"/>
    </row>
    <row r="105" spans="2:47" s="1" customFormat="1" ht="21.75" customHeight="1">
      <c r="B105" s="30"/>
      <c r="L105" s="30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47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47" s="1" customFormat="1" ht="24.95" customHeight="1">
      <c r="B111" s="30"/>
      <c r="C111" s="19" t="s">
        <v>122</v>
      </c>
      <c r="L111" s="30"/>
    </row>
    <row r="112" spans="2:47" s="1" customFormat="1" ht="6.95" customHeight="1">
      <c r="B112" s="30"/>
      <c r="L112" s="30"/>
    </row>
    <row r="113" spans="2:63" s="1" customFormat="1" ht="12" customHeight="1">
      <c r="B113" s="30"/>
      <c r="C113" s="25" t="s">
        <v>16</v>
      </c>
      <c r="L113" s="30"/>
    </row>
    <row r="114" spans="2:63" s="1" customFormat="1" ht="16.5" customHeight="1">
      <c r="B114" s="30"/>
      <c r="E114" s="227" t="str">
        <f>E7</f>
        <v>ZŠ Maršovská_pavilony MVD3, S3 a U1</v>
      </c>
      <c r="F114" s="228"/>
      <c r="G114" s="228"/>
      <c r="H114" s="228"/>
      <c r="L114" s="30"/>
    </row>
    <row r="115" spans="2:63" ht="12" customHeight="1">
      <c r="B115" s="18"/>
      <c r="C115" s="25" t="s">
        <v>106</v>
      </c>
      <c r="L115" s="18"/>
    </row>
    <row r="116" spans="2:63" s="1" customFormat="1" ht="16.5" customHeight="1">
      <c r="B116" s="30"/>
      <c r="E116" s="227" t="s">
        <v>1152</v>
      </c>
      <c r="F116" s="229"/>
      <c r="G116" s="229"/>
      <c r="H116" s="229"/>
      <c r="L116" s="30"/>
    </row>
    <row r="117" spans="2:63" s="1" customFormat="1" ht="12" customHeight="1">
      <c r="B117" s="30"/>
      <c r="C117" s="25" t="s">
        <v>108</v>
      </c>
      <c r="L117" s="30"/>
    </row>
    <row r="118" spans="2:63" s="1" customFormat="1" ht="16.5" customHeight="1">
      <c r="B118" s="30"/>
      <c r="E118" s="185" t="str">
        <f>E11</f>
        <v>00 - Ostatní náklady</v>
      </c>
      <c r="F118" s="229"/>
      <c r="G118" s="229"/>
      <c r="H118" s="229"/>
      <c r="L118" s="30"/>
    </row>
    <row r="119" spans="2:63" s="1" customFormat="1" ht="6.95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F14</f>
        <v>Maršovská 1575/2, 415 01 Teplice – Trnovany</v>
      </c>
      <c r="I120" s="25" t="s">
        <v>22</v>
      </c>
      <c r="J120" s="50" t="str">
        <f>IF(J14="","",J14)</f>
        <v>25. 2. 2026</v>
      </c>
      <c r="L120" s="30"/>
    </row>
    <row r="121" spans="2:63" s="1" customFormat="1" ht="6.95" customHeight="1">
      <c r="B121" s="30"/>
      <c r="L121" s="30"/>
    </row>
    <row r="122" spans="2:63" s="1" customFormat="1" ht="15.2" customHeight="1">
      <c r="B122" s="30"/>
      <c r="C122" s="25" t="s">
        <v>24</v>
      </c>
      <c r="F122" s="23" t="str">
        <f>E17</f>
        <v>Statutární město Teplice</v>
      </c>
      <c r="I122" s="25" t="s">
        <v>31</v>
      </c>
      <c r="J122" s="28" t="str">
        <f>E23</f>
        <v>RotaGroup a.s.</v>
      </c>
      <c r="L122" s="30"/>
    </row>
    <row r="123" spans="2:63" s="1" customFormat="1" ht="15.2" customHeight="1">
      <c r="B123" s="30"/>
      <c r="C123" s="25" t="s">
        <v>29</v>
      </c>
      <c r="F123" s="23" t="str">
        <f>IF(E20="","",E20)</f>
        <v>Vyplň údaj</v>
      </c>
      <c r="I123" s="25" t="s">
        <v>34</v>
      </c>
      <c r="J123" s="28" t="str">
        <f>E26</f>
        <v>RotaGroup a.s.</v>
      </c>
      <c r="L123" s="30"/>
    </row>
    <row r="124" spans="2:63" s="1" customFormat="1" ht="10.35" customHeight="1">
      <c r="B124" s="30"/>
      <c r="L124" s="30"/>
    </row>
    <row r="125" spans="2:63" s="10" customFormat="1" ht="29.25" customHeight="1">
      <c r="B125" s="114"/>
      <c r="C125" s="115" t="s">
        <v>123</v>
      </c>
      <c r="D125" s="116" t="s">
        <v>64</v>
      </c>
      <c r="E125" s="116" t="s">
        <v>60</v>
      </c>
      <c r="F125" s="116" t="s">
        <v>61</v>
      </c>
      <c r="G125" s="116" t="s">
        <v>124</v>
      </c>
      <c r="H125" s="116" t="s">
        <v>125</v>
      </c>
      <c r="I125" s="116" t="s">
        <v>126</v>
      </c>
      <c r="J125" s="117" t="s">
        <v>113</v>
      </c>
      <c r="K125" s="118" t="s">
        <v>127</v>
      </c>
      <c r="L125" s="114"/>
      <c r="M125" s="57" t="s">
        <v>1</v>
      </c>
      <c r="N125" s="58" t="s">
        <v>43</v>
      </c>
      <c r="O125" s="58" t="s">
        <v>128</v>
      </c>
      <c r="P125" s="58" t="s">
        <v>129</v>
      </c>
      <c r="Q125" s="58" t="s">
        <v>130</v>
      </c>
      <c r="R125" s="58" t="s">
        <v>131</v>
      </c>
      <c r="S125" s="58" t="s">
        <v>132</v>
      </c>
      <c r="T125" s="59" t="s">
        <v>133</v>
      </c>
    </row>
    <row r="126" spans="2:63" s="1" customFormat="1" ht="22.9" customHeight="1">
      <c r="B126" s="30"/>
      <c r="C126" s="62" t="s">
        <v>134</v>
      </c>
      <c r="J126" s="119">
        <f>BK126</f>
        <v>0</v>
      </c>
      <c r="L126" s="30"/>
      <c r="M126" s="60"/>
      <c r="N126" s="51"/>
      <c r="O126" s="51"/>
      <c r="P126" s="120">
        <f>P127</f>
        <v>0</v>
      </c>
      <c r="Q126" s="51"/>
      <c r="R126" s="120">
        <f>R127</f>
        <v>0</v>
      </c>
      <c r="S126" s="51"/>
      <c r="T126" s="121">
        <f>T127</f>
        <v>0</v>
      </c>
      <c r="AT126" s="15" t="s">
        <v>78</v>
      </c>
      <c r="AU126" s="15" t="s">
        <v>115</v>
      </c>
      <c r="BK126" s="122">
        <f>BK127</f>
        <v>0</v>
      </c>
    </row>
    <row r="127" spans="2:63" s="11" customFormat="1" ht="25.9" customHeight="1">
      <c r="B127" s="123"/>
      <c r="D127" s="124" t="s">
        <v>78</v>
      </c>
      <c r="E127" s="125" t="s">
        <v>135</v>
      </c>
      <c r="F127" s="125" t="s">
        <v>136</v>
      </c>
      <c r="I127" s="126"/>
      <c r="J127" s="127">
        <f>BK127</f>
        <v>0</v>
      </c>
      <c r="L127" s="123"/>
      <c r="M127" s="128"/>
      <c r="P127" s="129">
        <f>P128+P151+P157+P161+P163</f>
        <v>0</v>
      </c>
      <c r="R127" s="129">
        <f>R128+R151+R157+R161+R163</f>
        <v>0</v>
      </c>
      <c r="T127" s="130">
        <f>T128+T151+T157+T161+T163</f>
        <v>0</v>
      </c>
      <c r="AR127" s="124" t="s">
        <v>137</v>
      </c>
      <c r="AT127" s="131" t="s">
        <v>78</v>
      </c>
      <c r="AU127" s="131" t="s">
        <v>79</v>
      </c>
      <c r="AY127" s="124" t="s">
        <v>138</v>
      </c>
      <c r="BK127" s="132">
        <f>BK128+BK151+BK157+BK161+BK163</f>
        <v>0</v>
      </c>
    </row>
    <row r="128" spans="2:63" s="11" customFormat="1" ht="22.9" customHeight="1">
      <c r="B128" s="123"/>
      <c r="D128" s="124" t="s">
        <v>78</v>
      </c>
      <c r="E128" s="133" t="s">
        <v>139</v>
      </c>
      <c r="F128" s="133" t="s">
        <v>140</v>
      </c>
      <c r="I128" s="126"/>
      <c r="J128" s="134">
        <f>BK128</f>
        <v>0</v>
      </c>
      <c r="L128" s="123"/>
      <c r="M128" s="128"/>
      <c r="P128" s="129">
        <f>SUM(P129:P150)</f>
        <v>0</v>
      </c>
      <c r="R128" s="129">
        <f>SUM(R129:R150)</f>
        <v>0</v>
      </c>
      <c r="T128" s="130">
        <f>SUM(T129:T150)</f>
        <v>0</v>
      </c>
      <c r="AR128" s="124" t="s">
        <v>137</v>
      </c>
      <c r="AT128" s="131" t="s">
        <v>78</v>
      </c>
      <c r="AU128" s="131" t="s">
        <v>86</v>
      </c>
      <c r="AY128" s="124" t="s">
        <v>138</v>
      </c>
      <c r="BK128" s="132">
        <f>SUM(BK129:BK150)</f>
        <v>0</v>
      </c>
    </row>
    <row r="129" spans="2:65" s="1" customFormat="1" ht="24.2" customHeight="1">
      <c r="B129" s="30"/>
      <c r="C129" s="135" t="s">
        <v>86</v>
      </c>
      <c r="D129" s="135" t="s">
        <v>141</v>
      </c>
      <c r="E129" s="136" t="s">
        <v>142</v>
      </c>
      <c r="F129" s="137" t="s">
        <v>143</v>
      </c>
      <c r="G129" s="138" t="s">
        <v>144</v>
      </c>
      <c r="H129" s="139">
        <v>1</v>
      </c>
      <c r="I129" s="140"/>
      <c r="J129" s="141">
        <f>ROUND(I129*H129,2)</f>
        <v>0</v>
      </c>
      <c r="K129" s="142"/>
      <c r="L129" s="30"/>
      <c r="M129" s="143" t="s">
        <v>1</v>
      </c>
      <c r="N129" s="144" t="s">
        <v>44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145</v>
      </c>
      <c r="AT129" s="147" t="s">
        <v>141</v>
      </c>
      <c r="AU129" s="147" t="s">
        <v>88</v>
      </c>
      <c r="AY129" s="15" t="s">
        <v>138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5" t="s">
        <v>86</v>
      </c>
      <c r="BK129" s="148">
        <f>ROUND(I129*H129,2)</f>
        <v>0</v>
      </c>
      <c r="BL129" s="15" t="s">
        <v>145</v>
      </c>
      <c r="BM129" s="147" t="s">
        <v>146</v>
      </c>
    </row>
    <row r="130" spans="2:65" s="12" customFormat="1" ht="11.25">
      <c r="B130" s="149"/>
      <c r="D130" s="150" t="s">
        <v>147</v>
      </c>
      <c r="E130" s="151" t="s">
        <v>1</v>
      </c>
      <c r="F130" s="152" t="s">
        <v>86</v>
      </c>
      <c r="H130" s="153">
        <v>1</v>
      </c>
      <c r="I130" s="154"/>
      <c r="L130" s="149"/>
      <c r="M130" s="155"/>
      <c r="T130" s="156"/>
      <c r="AT130" s="151" t="s">
        <v>147</v>
      </c>
      <c r="AU130" s="151" t="s">
        <v>88</v>
      </c>
      <c r="AV130" s="12" t="s">
        <v>88</v>
      </c>
      <c r="AW130" s="12" t="s">
        <v>33</v>
      </c>
      <c r="AX130" s="12" t="s">
        <v>79</v>
      </c>
      <c r="AY130" s="151" t="s">
        <v>138</v>
      </c>
    </row>
    <row r="131" spans="2:65" s="13" customFormat="1" ht="11.25">
      <c r="B131" s="157"/>
      <c r="D131" s="150" t="s">
        <v>147</v>
      </c>
      <c r="E131" s="158" t="s">
        <v>1</v>
      </c>
      <c r="F131" s="159" t="s">
        <v>148</v>
      </c>
      <c r="H131" s="160">
        <v>1</v>
      </c>
      <c r="I131" s="161"/>
      <c r="L131" s="157"/>
      <c r="M131" s="162"/>
      <c r="T131" s="163"/>
      <c r="AT131" s="158" t="s">
        <v>147</v>
      </c>
      <c r="AU131" s="158" t="s">
        <v>88</v>
      </c>
      <c r="AV131" s="13" t="s">
        <v>149</v>
      </c>
      <c r="AW131" s="13" t="s">
        <v>33</v>
      </c>
      <c r="AX131" s="13" t="s">
        <v>86</v>
      </c>
      <c r="AY131" s="158" t="s">
        <v>138</v>
      </c>
    </row>
    <row r="132" spans="2:65" s="1" customFormat="1" ht="16.5" customHeight="1">
      <c r="B132" s="30"/>
      <c r="C132" s="135" t="s">
        <v>88</v>
      </c>
      <c r="D132" s="135" t="s">
        <v>141</v>
      </c>
      <c r="E132" s="136" t="s">
        <v>150</v>
      </c>
      <c r="F132" s="137" t="s">
        <v>151</v>
      </c>
      <c r="G132" s="138" t="s">
        <v>144</v>
      </c>
      <c r="H132" s="139">
        <v>1</v>
      </c>
      <c r="I132" s="140"/>
      <c r="J132" s="141">
        <f>ROUND(I132*H132,2)</f>
        <v>0</v>
      </c>
      <c r="K132" s="142"/>
      <c r="L132" s="30"/>
      <c r="M132" s="143" t="s">
        <v>1</v>
      </c>
      <c r="N132" s="144" t="s">
        <v>44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145</v>
      </c>
      <c r="AT132" s="147" t="s">
        <v>141</v>
      </c>
      <c r="AU132" s="147" t="s">
        <v>88</v>
      </c>
      <c r="AY132" s="15" t="s">
        <v>138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5" t="s">
        <v>86</v>
      </c>
      <c r="BK132" s="148">
        <f>ROUND(I132*H132,2)</f>
        <v>0</v>
      </c>
      <c r="BL132" s="15" t="s">
        <v>145</v>
      </c>
      <c r="BM132" s="147" t="s">
        <v>152</v>
      </c>
    </row>
    <row r="133" spans="2:65" s="1" customFormat="1" ht="19.5">
      <c r="B133" s="30"/>
      <c r="D133" s="150" t="s">
        <v>153</v>
      </c>
      <c r="F133" s="164" t="s">
        <v>154</v>
      </c>
      <c r="I133" s="165"/>
      <c r="L133" s="30"/>
      <c r="M133" s="166"/>
      <c r="T133" s="54"/>
      <c r="AT133" s="15" t="s">
        <v>153</v>
      </c>
      <c r="AU133" s="15" t="s">
        <v>88</v>
      </c>
    </row>
    <row r="134" spans="2:65" s="12" customFormat="1" ht="11.25">
      <c r="B134" s="149"/>
      <c r="D134" s="150" t="s">
        <v>147</v>
      </c>
      <c r="E134" s="151" t="s">
        <v>1</v>
      </c>
      <c r="F134" s="152" t="s">
        <v>86</v>
      </c>
      <c r="H134" s="153">
        <v>1</v>
      </c>
      <c r="I134" s="154"/>
      <c r="L134" s="149"/>
      <c r="M134" s="155"/>
      <c r="T134" s="156"/>
      <c r="AT134" s="151" t="s">
        <v>147</v>
      </c>
      <c r="AU134" s="151" t="s">
        <v>88</v>
      </c>
      <c r="AV134" s="12" t="s">
        <v>88</v>
      </c>
      <c r="AW134" s="12" t="s">
        <v>33</v>
      </c>
      <c r="AX134" s="12" t="s">
        <v>79</v>
      </c>
      <c r="AY134" s="151" t="s">
        <v>138</v>
      </c>
    </row>
    <row r="135" spans="2:65" s="13" customFormat="1" ht="11.25">
      <c r="B135" s="157"/>
      <c r="D135" s="150" t="s">
        <v>147</v>
      </c>
      <c r="E135" s="158" t="s">
        <v>1</v>
      </c>
      <c r="F135" s="159" t="s">
        <v>148</v>
      </c>
      <c r="H135" s="160">
        <v>1</v>
      </c>
      <c r="I135" s="161"/>
      <c r="L135" s="157"/>
      <c r="M135" s="162"/>
      <c r="T135" s="163"/>
      <c r="AT135" s="158" t="s">
        <v>147</v>
      </c>
      <c r="AU135" s="158" t="s">
        <v>88</v>
      </c>
      <c r="AV135" s="13" t="s">
        <v>149</v>
      </c>
      <c r="AW135" s="13" t="s">
        <v>33</v>
      </c>
      <c r="AX135" s="13" t="s">
        <v>86</v>
      </c>
      <c r="AY135" s="158" t="s">
        <v>138</v>
      </c>
    </row>
    <row r="136" spans="2:65" s="1" customFormat="1" ht="16.5" customHeight="1">
      <c r="B136" s="30"/>
      <c r="C136" s="135" t="s">
        <v>155</v>
      </c>
      <c r="D136" s="135" t="s">
        <v>141</v>
      </c>
      <c r="E136" s="136" t="s">
        <v>156</v>
      </c>
      <c r="F136" s="137" t="s">
        <v>157</v>
      </c>
      <c r="G136" s="138" t="s">
        <v>144</v>
      </c>
      <c r="H136" s="139">
        <v>1</v>
      </c>
      <c r="I136" s="140"/>
      <c r="J136" s="141">
        <f>ROUND(I136*H136,2)</f>
        <v>0</v>
      </c>
      <c r="K136" s="142"/>
      <c r="L136" s="30"/>
      <c r="M136" s="143" t="s">
        <v>1</v>
      </c>
      <c r="N136" s="144" t="s">
        <v>44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145</v>
      </c>
      <c r="AT136" s="147" t="s">
        <v>141</v>
      </c>
      <c r="AU136" s="147" t="s">
        <v>88</v>
      </c>
      <c r="AY136" s="15" t="s">
        <v>138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5" t="s">
        <v>86</v>
      </c>
      <c r="BK136" s="148">
        <f>ROUND(I136*H136,2)</f>
        <v>0</v>
      </c>
      <c r="BL136" s="15" t="s">
        <v>145</v>
      </c>
      <c r="BM136" s="147" t="s">
        <v>158</v>
      </c>
    </row>
    <row r="137" spans="2:65" s="12" customFormat="1" ht="11.25">
      <c r="B137" s="149"/>
      <c r="D137" s="150" t="s">
        <v>147</v>
      </c>
      <c r="E137" s="151" t="s">
        <v>1</v>
      </c>
      <c r="F137" s="152" t="s">
        <v>86</v>
      </c>
      <c r="H137" s="153">
        <v>1</v>
      </c>
      <c r="I137" s="154"/>
      <c r="L137" s="149"/>
      <c r="M137" s="155"/>
      <c r="T137" s="156"/>
      <c r="AT137" s="151" t="s">
        <v>147</v>
      </c>
      <c r="AU137" s="151" t="s">
        <v>88</v>
      </c>
      <c r="AV137" s="12" t="s">
        <v>88</v>
      </c>
      <c r="AW137" s="12" t="s">
        <v>33</v>
      </c>
      <c r="AX137" s="12" t="s">
        <v>79</v>
      </c>
      <c r="AY137" s="151" t="s">
        <v>138</v>
      </c>
    </row>
    <row r="138" spans="2:65" s="13" customFormat="1" ht="11.25">
      <c r="B138" s="157"/>
      <c r="D138" s="150" t="s">
        <v>147</v>
      </c>
      <c r="E138" s="158" t="s">
        <v>1</v>
      </c>
      <c r="F138" s="159" t="s">
        <v>148</v>
      </c>
      <c r="H138" s="160">
        <v>1</v>
      </c>
      <c r="I138" s="161"/>
      <c r="L138" s="157"/>
      <c r="M138" s="162"/>
      <c r="T138" s="163"/>
      <c r="AT138" s="158" t="s">
        <v>147</v>
      </c>
      <c r="AU138" s="158" t="s">
        <v>88</v>
      </c>
      <c r="AV138" s="13" t="s">
        <v>149</v>
      </c>
      <c r="AW138" s="13" t="s">
        <v>33</v>
      </c>
      <c r="AX138" s="13" t="s">
        <v>86</v>
      </c>
      <c r="AY138" s="158" t="s">
        <v>138</v>
      </c>
    </row>
    <row r="139" spans="2:65" s="1" customFormat="1" ht="16.5" customHeight="1">
      <c r="B139" s="30"/>
      <c r="C139" s="135" t="s">
        <v>149</v>
      </c>
      <c r="D139" s="135" t="s">
        <v>141</v>
      </c>
      <c r="E139" s="136" t="s">
        <v>159</v>
      </c>
      <c r="F139" s="137" t="s">
        <v>160</v>
      </c>
      <c r="G139" s="138" t="s">
        <v>144</v>
      </c>
      <c r="H139" s="139">
        <v>1</v>
      </c>
      <c r="I139" s="140"/>
      <c r="J139" s="141">
        <f>ROUND(I139*H139,2)</f>
        <v>0</v>
      </c>
      <c r="K139" s="142"/>
      <c r="L139" s="30"/>
      <c r="M139" s="143" t="s">
        <v>1</v>
      </c>
      <c r="N139" s="144" t="s">
        <v>44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145</v>
      </c>
      <c r="AT139" s="147" t="s">
        <v>141</v>
      </c>
      <c r="AU139" s="147" t="s">
        <v>88</v>
      </c>
      <c r="AY139" s="15" t="s">
        <v>138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5" t="s">
        <v>86</v>
      </c>
      <c r="BK139" s="148">
        <f>ROUND(I139*H139,2)</f>
        <v>0</v>
      </c>
      <c r="BL139" s="15" t="s">
        <v>145</v>
      </c>
      <c r="BM139" s="147" t="s">
        <v>161</v>
      </c>
    </row>
    <row r="140" spans="2:65" s="12" customFormat="1" ht="11.25">
      <c r="B140" s="149"/>
      <c r="D140" s="150" t="s">
        <v>147</v>
      </c>
      <c r="E140" s="151" t="s">
        <v>1</v>
      </c>
      <c r="F140" s="152" t="s">
        <v>86</v>
      </c>
      <c r="H140" s="153">
        <v>1</v>
      </c>
      <c r="I140" s="154"/>
      <c r="L140" s="149"/>
      <c r="M140" s="155"/>
      <c r="T140" s="156"/>
      <c r="AT140" s="151" t="s">
        <v>147</v>
      </c>
      <c r="AU140" s="151" t="s">
        <v>88</v>
      </c>
      <c r="AV140" s="12" t="s">
        <v>88</v>
      </c>
      <c r="AW140" s="12" t="s">
        <v>33</v>
      </c>
      <c r="AX140" s="12" t="s">
        <v>79</v>
      </c>
      <c r="AY140" s="151" t="s">
        <v>138</v>
      </c>
    </row>
    <row r="141" spans="2:65" s="13" customFormat="1" ht="11.25">
      <c r="B141" s="157"/>
      <c r="D141" s="150" t="s">
        <v>147</v>
      </c>
      <c r="E141" s="158" t="s">
        <v>1</v>
      </c>
      <c r="F141" s="159" t="s">
        <v>148</v>
      </c>
      <c r="H141" s="160">
        <v>1</v>
      </c>
      <c r="I141" s="161"/>
      <c r="L141" s="157"/>
      <c r="M141" s="162"/>
      <c r="T141" s="163"/>
      <c r="AT141" s="158" t="s">
        <v>147</v>
      </c>
      <c r="AU141" s="158" t="s">
        <v>88</v>
      </c>
      <c r="AV141" s="13" t="s">
        <v>149</v>
      </c>
      <c r="AW141" s="13" t="s">
        <v>33</v>
      </c>
      <c r="AX141" s="13" t="s">
        <v>86</v>
      </c>
      <c r="AY141" s="158" t="s">
        <v>138</v>
      </c>
    </row>
    <row r="142" spans="2:65" s="1" customFormat="1" ht="16.5" customHeight="1">
      <c r="B142" s="30"/>
      <c r="C142" s="135" t="s">
        <v>137</v>
      </c>
      <c r="D142" s="135" t="s">
        <v>141</v>
      </c>
      <c r="E142" s="136" t="s">
        <v>162</v>
      </c>
      <c r="F142" s="137" t="s">
        <v>163</v>
      </c>
      <c r="G142" s="138" t="s">
        <v>144</v>
      </c>
      <c r="H142" s="139">
        <v>1</v>
      </c>
      <c r="I142" s="140"/>
      <c r="J142" s="141">
        <f>ROUND(I142*H142,2)</f>
        <v>0</v>
      </c>
      <c r="K142" s="142"/>
      <c r="L142" s="30"/>
      <c r="M142" s="143" t="s">
        <v>1</v>
      </c>
      <c r="N142" s="144" t="s">
        <v>44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145</v>
      </c>
      <c r="AT142" s="147" t="s">
        <v>141</v>
      </c>
      <c r="AU142" s="147" t="s">
        <v>88</v>
      </c>
      <c r="AY142" s="15" t="s">
        <v>138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5" t="s">
        <v>86</v>
      </c>
      <c r="BK142" s="148">
        <f>ROUND(I142*H142,2)</f>
        <v>0</v>
      </c>
      <c r="BL142" s="15" t="s">
        <v>145</v>
      </c>
      <c r="BM142" s="147" t="s">
        <v>164</v>
      </c>
    </row>
    <row r="143" spans="2:65" s="12" customFormat="1" ht="11.25">
      <c r="B143" s="149"/>
      <c r="D143" s="150" t="s">
        <v>147</v>
      </c>
      <c r="E143" s="151" t="s">
        <v>1</v>
      </c>
      <c r="F143" s="152" t="s">
        <v>86</v>
      </c>
      <c r="H143" s="153">
        <v>1</v>
      </c>
      <c r="I143" s="154"/>
      <c r="L143" s="149"/>
      <c r="M143" s="155"/>
      <c r="T143" s="156"/>
      <c r="AT143" s="151" t="s">
        <v>147</v>
      </c>
      <c r="AU143" s="151" t="s">
        <v>88</v>
      </c>
      <c r="AV143" s="12" t="s">
        <v>88</v>
      </c>
      <c r="AW143" s="12" t="s">
        <v>33</v>
      </c>
      <c r="AX143" s="12" t="s">
        <v>79</v>
      </c>
      <c r="AY143" s="151" t="s">
        <v>138</v>
      </c>
    </row>
    <row r="144" spans="2:65" s="13" customFormat="1" ht="11.25">
      <c r="B144" s="157"/>
      <c r="D144" s="150" t="s">
        <v>147</v>
      </c>
      <c r="E144" s="158" t="s">
        <v>1</v>
      </c>
      <c r="F144" s="159" t="s">
        <v>148</v>
      </c>
      <c r="H144" s="160">
        <v>1</v>
      </c>
      <c r="I144" s="161"/>
      <c r="L144" s="157"/>
      <c r="M144" s="162"/>
      <c r="T144" s="163"/>
      <c r="AT144" s="158" t="s">
        <v>147</v>
      </c>
      <c r="AU144" s="158" t="s">
        <v>88</v>
      </c>
      <c r="AV144" s="13" t="s">
        <v>149</v>
      </c>
      <c r="AW144" s="13" t="s">
        <v>33</v>
      </c>
      <c r="AX144" s="13" t="s">
        <v>86</v>
      </c>
      <c r="AY144" s="158" t="s">
        <v>138</v>
      </c>
    </row>
    <row r="145" spans="2:65" s="1" customFormat="1" ht="16.5" customHeight="1">
      <c r="B145" s="30"/>
      <c r="C145" s="135" t="s">
        <v>165</v>
      </c>
      <c r="D145" s="135" t="s">
        <v>141</v>
      </c>
      <c r="E145" s="136" t="s">
        <v>166</v>
      </c>
      <c r="F145" s="137" t="s">
        <v>167</v>
      </c>
      <c r="G145" s="138" t="s">
        <v>144</v>
      </c>
      <c r="H145" s="139">
        <v>1</v>
      </c>
      <c r="I145" s="140"/>
      <c r="J145" s="141">
        <f>ROUND(I145*H145,2)</f>
        <v>0</v>
      </c>
      <c r="K145" s="142"/>
      <c r="L145" s="30"/>
      <c r="M145" s="143" t="s">
        <v>1</v>
      </c>
      <c r="N145" s="144" t="s">
        <v>44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145</v>
      </c>
      <c r="AT145" s="147" t="s">
        <v>141</v>
      </c>
      <c r="AU145" s="147" t="s">
        <v>88</v>
      </c>
      <c r="AY145" s="15" t="s">
        <v>138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5" t="s">
        <v>86</v>
      </c>
      <c r="BK145" s="148">
        <f>ROUND(I145*H145,2)</f>
        <v>0</v>
      </c>
      <c r="BL145" s="15" t="s">
        <v>145</v>
      </c>
      <c r="BM145" s="147" t="s">
        <v>168</v>
      </c>
    </row>
    <row r="146" spans="2:65" s="12" customFormat="1" ht="11.25">
      <c r="B146" s="149"/>
      <c r="D146" s="150" t="s">
        <v>147</v>
      </c>
      <c r="E146" s="151" t="s">
        <v>1</v>
      </c>
      <c r="F146" s="152" t="s">
        <v>86</v>
      </c>
      <c r="H146" s="153">
        <v>1</v>
      </c>
      <c r="I146" s="154"/>
      <c r="L146" s="149"/>
      <c r="M146" s="155"/>
      <c r="T146" s="156"/>
      <c r="AT146" s="151" t="s">
        <v>147</v>
      </c>
      <c r="AU146" s="151" t="s">
        <v>88</v>
      </c>
      <c r="AV146" s="12" t="s">
        <v>88</v>
      </c>
      <c r="AW146" s="12" t="s">
        <v>33</v>
      </c>
      <c r="AX146" s="12" t="s">
        <v>79</v>
      </c>
      <c r="AY146" s="151" t="s">
        <v>138</v>
      </c>
    </row>
    <row r="147" spans="2:65" s="13" customFormat="1" ht="11.25">
      <c r="B147" s="157"/>
      <c r="D147" s="150" t="s">
        <v>147</v>
      </c>
      <c r="E147" s="158" t="s">
        <v>1</v>
      </c>
      <c r="F147" s="159" t="s">
        <v>148</v>
      </c>
      <c r="H147" s="160">
        <v>1</v>
      </c>
      <c r="I147" s="161"/>
      <c r="L147" s="157"/>
      <c r="M147" s="162"/>
      <c r="T147" s="163"/>
      <c r="AT147" s="158" t="s">
        <v>147</v>
      </c>
      <c r="AU147" s="158" t="s">
        <v>88</v>
      </c>
      <c r="AV147" s="13" t="s">
        <v>149</v>
      </c>
      <c r="AW147" s="13" t="s">
        <v>33</v>
      </c>
      <c r="AX147" s="13" t="s">
        <v>86</v>
      </c>
      <c r="AY147" s="158" t="s">
        <v>138</v>
      </c>
    </row>
    <row r="148" spans="2:65" s="1" customFormat="1" ht="16.5" customHeight="1">
      <c r="B148" s="30"/>
      <c r="C148" s="135" t="s">
        <v>169</v>
      </c>
      <c r="D148" s="135" t="s">
        <v>141</v>
      </c>
      <c r="E148" s="136" t="s">
        <v>170</v>
      </c>
      <c r="F148" s="137" t="s">
        <v>171</v>
      </c>
      <c r="G148" s="138" t="s">
        <v>144</v>
      </c>
      <c r="H148" s="139">
        <v>1</v>
      </c>
      <c r="I148" s="140"/>
      <c r="J148" s="141">
        <f>ROUND(I148*H148,2)</f>
        <v>0</v>
      </c>
      <c r="K148" s="142"/>
      <c r="L148" s="30"/>
      <c r="M148" s="143" t="s">
        <v>1</v>
      </c>
      <c r="N148" s="144" t="s">
        <v>44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145</v>
      </c>
      <c r="AT148" s="147" t="s">
        <v>141</v>
      </c>
      <c r="AU148" s="147" t="s">
        <v>88</v>
      </c>
      <c r="AY148" s="15" t="s">
        <v>138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5" t="s">
        <v>86</v>
      </c>
      <c r="BK148" s="148">
        <f>ROUND(I148*H148,2)</f>
        <v>0</v>
      </c>
      <c r="BL148" s="15" t="s">
        <v>145</v>
      </c>
      <c r="BM148" s="147" t="s">
        <v>172</v>
      </c>
    </row>
    <row r="149" spans="2:65" s="12" customFormat="1" ht="11.25">
      <c r="B149" s="149"/>
      <c r="D149" s="150" t="s">
        <v>147</v>
      </c>
      <c r="E149" s="151" t="s">
        <v>1</v>
      </c>
      <c r="F149" s="152" t="s">
        <v>86</v>
      </c>
      <c r="H149" s="153">
        <v>1</v>
      </c>
      <c r="I149" s="154"/>
      <c r="L149" s="149"/>
      <c r="M149" s="155"/>
      <c r="T149" s="156"/>
      <c r="AT149" s="151" t="s">
        <v>147</v>
      </c>
      <c r="AU149" s="151" t="s">
        <v>88</v>
      </c>
      <c r="AV149" s="12" t="s">
        <v>88</v>
      </c>
      <c r="AW149" s="12" t="s">
        <v>33</v>
      </c>
      <c r="AX149" s="12" t="s">
        <v>79</v>
      </c>
      <c r="AY149" s="151" t="s">
        <v>138</v>
      </c>
    </row>
    <row r="150" spans="2:65" s="13" customFormat="1" ht="11.25">
      <c r="B150" s="157"/>
      <c r="D150" s="150" t="s">
        <v>147</v>
      </c>
      <c r="E150" s="158" t="s">
        <v>1</v>
      </c>
      <c r="F150" s="159" t="s">
        <v>148</v>
      </c>
      <c r="H150" s="160">
        <v>1</v>
      </c>
      <c r="I150" s="161"/>
      <c r="L150" s="157"/>
      <c r="M150" s="162"/>
      <c r="T150" s="163"/>
      <c r="AT150" s="158" t="s">
        <v>147</v>
      </c>
      <c r="AU150" s="158" t="s">
        <v>88</v>
      </c>
      <c r="AV150" s="13" t="s">
        <v>149</v>
      </c>
      <c r="AW150" s="13" t="s">
        <v>33</v>
      </c>
      <c r="AX150" s="13" t="s">
        <v>86</v>
      </c>
      <c r="AY150" s="158" t="s">
        <v>138</v>
      </c>
    </row>
    <row r="151" spans="2:65" s="11" customFormat="1" ht="22.9" customHeight="1">
      <c r="B151" s="123"/>
      <c r="D151" s="124" t="s">
        <v>78</v>
      </c>
      <c r="E151" s="133" t="s">
        <v>173</v>
      </c>
      <c r="F151" s="133" t="s">
        <v>174</v>
      </c>
      <c r="I151" s="126"/>
      <c r="J151" s="134">
        <f>BK151</f>
        <v>0</v>
      </c>
      <c r="L151" s="123"/>
      <c r="M151" s="128"/>
      <c r="P151" s="129">
        <f>SUM(P152:P156)</f>
        <v>0</v>
      </c>
      <c r="R151" s="129">
        <f>SUM(R152:R156)</f>
        <v>0</v>
      </c>
      <c r="T151" s="130">
        <f>SUM(T152:T156)</f>
        <v>0</v>
      </c>
      <c r="AR151" s="124" t="s">
        <v>137</v>
      </c>
      <c r="AT151" s="131" t="s">
        <v>78</v>
      </c>
      <c r="AU151" s="131" t="s">
        <v>86</v>
      </c>
      <c r="AY151" s="124" t="s">
        <v>138</v>
      </c>
      <c r="BK151" s="132">
        <f>SUM(BK152:BK156)</f>
        <v>0</v>
      </c>
    </row>
    <row r="152" spans="2:65" s="1" customFormat="1" ht="16.5" customHeight="1">
      <c r="B152" s="30"/>
      <c r="C152" s="135" t="s">
        <v>175</v>
      </c>
      <c r="D152" s="135" t="s">
        <v>141</v>
      </c>
      <c r="E152" s="136" t="s">
        <v>176</v>
      </c>
      <c r="F152" s="137" t="s">
        <v>174</v>
      </c>
      <c r="G152" s="138" t="s">
        <v>144</v>
      </c>
      <c r="H152" s="139">
        <v>1</v>
      </c>
      <c r="I152" s="140"/>
      <c r="J152" s="141">
        <f>ROUND(I152*H152,2)</f>
        <v>0</v>
      </c>
      <c r="K152" s="142"/>
      <c r="L152" s="30"/>
      <c r="M152" s="143" t="s">
        <v>1</v>
      </c>
      <c r="N152" s="144" t="s">
        <v>44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145</v>
      </c>
      <c r="AT152" s="147" t="s">
        <v>141</v>
      </c>
      <c r="AU152" s="147" t="s">
        <v>88</v>
      </c>
      <c r="AY152" s="15" t="s">
        <v>138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86</v>
      </c>
      <c r="BK152" s="148">
        <f>ROUND(I152*H152,2)</f>
        <v>0</v>
      </c>
      <c r="BL152" s="15" t="s">
        <v>145</v>
      </c>
      <c r="BM152" s="147" t="s">
        <v>177</v>
      </c>
    </row>
    <row r="153" spans="2:65" s="1" customFormat="1" ht="21.75" customHeight="1">
      <c r="B153" s="30"/>
      <c r="C153" s="135" t="s">
        <v>178</v>
      </c>
      <c r="D153" s="135" t="s">
        <v>141</v>
      </c>
      <c r="E153" s="136" t="s">
        <v>179</v>
      </c>
      <c r="F153" s="137" t="s">
        <v>180</v>
      </c>
      <c r="G153" s="138" t="s">
        <v>144</v>
      </c>
      <c r="H153" s="139">
        <v>1</v>
      </c>
      <c r="I153" s="140"/>
      <c r="J153" s="141">
        <f>ROUND(I153*H153,2)</f>
        <v>0</v>
      </c>
      <c r="K153" s="142"/>
      <c r="L153" s="30"/>
      <c r="M153" s="143" t="s">
        <v>1</v>
      </c>
      <c r="N153" s="144" t="s">
        <v>44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145</v>
      </c>
      <c r="AT153" s="147" t="s">
        <v>141</v>
      </c>
      <c r="AU153" s="147" t="s">
        <v>88</v>
      </c>
      <c r="AY153" s="15" t="s">
        <v>138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5" t="s">
        <v>86</v>
      </c>
      <c r="BK153" s="148">
        <f>ROUND(I153*H153,2)</f>
        <v>0</v>
      </c>
      <c r="BL153" s="15" t="s">
        <v>145</v>
      </c>
      <c r="BM153" s="147" t="s">
        <v>181</v>
      </c>
    </row>
    <row r="154" spans="2:65" s="1" customFormat="1" ht="16.5" customHeight="1">
      <c r="B154" s="30"/>
      <c r="C154" s="135" t="s">
        <v>182</v>
      </c>
      <c r="D154" s="135" t="s">
        <v>141</v>
      </c>
      <c r="E154" s="136" t="s">
        <v>183</v>
      </c>
      <c r="F154" s="137" t="s">
        <v>184</v>
      </c>
      <c r="G154" s="138" t="s">
        <v>144</v>
      </c>
      <c r="H154" s="139">
        <v>1</v>
      </c>
      <c r="I154" s="140"/>
      <c r="J154" s="141">
        <f>ROUND(I154*H154,2)</f>
        <v>0</v>
      </c>
      <c r="K154" s="142"/>
      <c r="L154" s="30"/>
      <c r="M154" s="143" t="s">
        <v>1</v>
      </c>
      <c r="N154" s="144" t="s">
        <v>44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145</v>
      </c>
      <c r="AT154" s="147" t="s">
        <v>141</v>
      </c>
      <c r="AU154" s="147" t="s">
        <v>88</v>
      </c>
      <c r="AY154" s="15" t="s">
        <v>138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5" t="s">
        <v>86</v>
      </c>
      <c r="BK154" s="148">
        <f>ROUND(I154*H154,2)</f>
        <v>0</v>
      </c>
      <c r="BL154" s="15" t="s">
        <v>145</v>
      </c>
      <c r="BM154" s="147" t="s">
        <v>185</v>
      </c>
    </row>
    <row r="155" spans="2:65" s="1" customFormat="1" ht="16.5" customHeight="1">
      <c r="B155" s="30"/>
      <c r="C155" s="135" t="s">
        <v>186</v>
      </c>
      <c r="D155" s="135" t="s">
        <v>141</v>
      </c>
      <c r="E155" s="136" t="s">
        <v>187</v>
      </c>
      <c r="F155" s="137" t="s">
        <v>188</v>
      </c>
      <c r="G155" s="138" t="s">
        <v>144</v>
      </c>
      <c r="H155" s="139">
        <v>1</v>
      </c>
      <c r="I155" s="140"/>
      <c r="J155" s="141">
        <f>ROUND(I155*H155,2)</f>
        <v>0</v>
      </c>
      <c r="K155" s="142"/>
      <c r="L155" s="30"/>
      <c r="M155" s="143" t="s">
        <v>1</v>
      </c>
      <c r="N155" s="144" t="s">
        <v>44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145</v>
      </c>
      <c r="AT155" s="147" t="s">
        <v>141</v>
      </c>
      <c r="AU155" s="147" t="s">
        <v>88</v>
      </c>
      <c r="AY155" s="15" t="s">
        <v>138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86</v>
      </c>
      <c r="BK155" s="148">
        <f>ROUND(I155*H155,2)</f>
        <v>0</v>
      </c>
      <c r="BL155" s="15" t="s">
        <v>145</v>
      </c>
      <c r="BM155" s="147" t="s">
        <v>189</v>
      </c>
    </row>
    <row r="156" spans="2:65" s="1" customFormat="1" ht="19.5">
      <c r="B156" s="30"/>
      <c r="D156" s="150" t="s">
        <v>153</v>
      </c>
      <c r="F156" s="164" t="s">
        <v>190</v>
      </c>
      <c r="I156" s="165"/>
      <c r="L156" s="30"/>
      <c r="M156" s="166"/>
      <c r="T156" s="54"/>
      <c r="AT156" s="15" t="s">
        <v>153</v>
      </c>
      <c r="AU156" s="15" t="s">
        <v>88</v>
      </c>
    </row>
    <row r="157" spans="2:65" s="11" customFormat="1" ht="22.9" customHeight="1">
      <c r="B157" s="123"/>
      <c r="D157" s="124" t="s">
        <v>78</v>
      </c>
      <c r="E157" s="133" t="s">
        <v>191</v>
      </c>
      <c r="F157" s="133" t="s">
        <v>192</v>
      </c>
      <c r="I157" s="126"/>
      <c r="J157" s="134">
        <f>BK157</f>
        <v>0</v>
      </c>
      <c r="L157" s="123"/>
      <c r="M157" s="128"/>
      <c r="P157" s="129">
        <f>SUM(P158:P160)</f>
        <v>0</v>
      </c>
      <c r="R157" s="129">
        <f>SUM(R158:R160)</f>
        <v>0</v>
      </c>
      <c r="T157" s="130">
        <f>SUM(T158:T160)</f>
        <v>0</v>
      </c>
      <c r="AR157" s="124" t="s">
        <v>137</v>
      </c>
      <c r="AT157" s="131" t="s">
        <v>78</v>
      </c>
      <c r="AU157" s="131" t="s">
        <v>86</v>
      </c>
      <c r="AY157" s="124" t="s">
        <v>138</v>
      </c>
      <c r="BK157" s="132">
        <f>SUM(BK158:BK160)</f>
        <v>0</v>
      </c>
    </row>
    <row r="158" spans="2:65" s="1" customFormat="1" ht="16.5" customHeight="1">
      <c r="B158" s="30"/>
      <c r="C158" s="135" t="s">
        <v>8</v>
      </c>
      <c r="D158" s="135" t="s">
        <v>141</v>
      </c>
      <c r="E158" s="136" t="s">
        <v>193</v>
      </c>
      <c r="F158" s="137" t="s">
        <v>194</v>
      </c>
      <c r="G158" s="138" t="s">
        <v>144</v>
      </c>
      <c r="H158" s="139">
        <v>1</v>
      </c>
      <c r="I158" s="140"/>
      <c r="J158" s="141">
        <f>ROUND(I158*H158,2)</f>
        <v>0</v>
      </c>
      <c r="K158" s="142"/>
      <c r="L158" s="30"/>
      <c r="M158" s="143" t="s">
        <v>1</v>
      </c>
      <c r="N158" s="144" t="s">
        <v>44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145</v>
      </c>
      <c r="AT158" s="147" t="s">
        <v>141</v>
      </c>
      <c r="AU158" s="147" t="s">
        <v>88</v>
      </c>
      <c r="AY158" s="15" t="s">
        <v>138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86</v>
      </c>
      <c r="BK158" s="148">
        <f>ROUND(I158*H158,2)</f>
        <v>0</v>
      </c>
      <c r="BL158" s="15" t="s">
        <v>145</v>
      </c>
      <c r="BM158" s="147" t="s">
        <v>195</v>
      </c>
    </row>
    <row r="159" spans="2:65" s="12" customFormat="1" ht="11.25">
      <c r="B159" s="149"/>
      <c r="D159" s="150" t="s">
        <v>147</v>
      </c>
      <c r="E159" s="151" t="s">
        <v>1</v>
      </c>
      <c r="F159" s="152" t="s">
        <v>86</v>
      </c>
      <c r="H159" s="153">
        <v>1</v>
      </c>
      <c r="I159" s="154"/>
      <c r="L159" s="149"/>
      <c r="M159" s="155"/>
      <c r="T159" s="156"/>
      <c r="AT159" s="151" t="s">
        <v>147</v>
      </c>
      <c r="AU159" s="151" t="s">
        <v>88</v>
      </c>
      <c r="AV159" s="12" t="s">
        <v>88</v>
      </c>
      <c r="AW159" s="12" t="s">
        <v>33</v>
      </c>
      <c r="AX159" s="12" t="s">
        <v>79</v>
      </c>
      <c r="AY159" s="151" t="s">
        <v>138</v>
      </c>
    </row>
    <row r="160" spans="2:65" s="13" customFormat="1" ht="11.25">
      <c r="B160" s="157"/>
      <c r="D160" s="150" t="s">
        <v>147</v>
      </c>
      <c r="E160" s="158" t="s">
        <v>1</v>
      </c>
      <c r="F160" s="159" t="s">
        <v>148</v>
      </c>
      <c r="H160" s="160">
        <v>1</v>
      </c>
      <c r="I160" s="161"/>
      <c r="L160" s="157"/>
      <c r="M160" s="162"/>
      <c r="T160" s="163"/>
      <c r="AT160" s="158" t="s">
        <v>147</v>
      </c>
      <c r="AU160" s="158" t="s">
        <v>88</v>
      </c>
      <c r="AV160" s="13" t="s">
        <v>149</v>
      </c>
      <c r="AW160" s="13" t="s">
        <v>33</v>
      </c>
      <c r="AX160" s="13" t="s">
        <v>86</v>
      </c>
      <c r="AY160" s="158" t="s">
        <v>138</v>
      </c>
    </row>
    <row r="161" spans="2:65" s="11" customFormat="1" ht="22.9" customHeight="1">
      <c r="B161" s="123"/>
      <c r="D161" s="124" t="s">
        <v>78</v>
      </c>
      <c r="E161" s="133" t="s">
        <v>196</v>
      </c>
      <c r="F161" s="133" t="s">
        <v>197</v>
      </c>
      <c r="I161" s="126"/>
      <c r="J161" s="134">
        <f>BK161</f>
        <v>0</v>
      </c>
      <c r="L161" s="123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4" t="s">
        <v>137</v>
      </c>
      <c r="AT161" s="131" t="s">
        <v>78</v>
      </c>
      <c r="AU161" s="131" t="s">
        <v>86</v>
      </c>
      <c r="AY161" s="124" t="s">
        <v>138</v>
      </c>
      <c r="BK161" s="132">
        <f>BK162</f>
        <v>0</v>
      </c>
    </row>
    <row r="162" spans="2:65" s="1" customFormat="1" ht="16.5" customHeight="1">
      <c r="B162" s="30"/>
      <c r="C162" s="135" t="s">
        <v>198</v>
      </c>
      <c r="D162" s="135" t="s">
        <v>141</v>
      </c>
      <c r="E162" s="136" t="s">
        <v>199</v>
      </c>
      <c r="F162" s="137" t="s">
        <v>197</v>
      </c>
      <c r="G162" s="138" t="s">
        <v>144</v>
      </c>
      <c r="H162" s="139">
        <v>1</v>
      </c>
      <c r="I162" s="140"/>
      <c r="J162" s="141">
        <f>ROUND(I162*H162,2)</f>
        <v>0</v>
      </c>
      <c r="K162" s="142"/>
      <c r="L162" s="30"/>
      <c r="M162" s="143" t="s">
        <v>1</v>
      </c>
      <c r="N162" s="144" t="s">
        <v>44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145</v>
      </c>
      <c r="AT162" s="147" t="s">
        <v>141</v>
      </c>
      <c r="AU162" s="147" t="s">
        <v>88</v>
      </c>
      <c r="AY162" s="15" t="s">
        <v>138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5" t="s">
        <v>86</v>
      </c>
      <c r="BK162" s="148">
        <f>ROUND(I162*H162,2)</f>
        <v>0</v>
      </c>
      <c r="BL162" s="15" t="s">
        <v>145</v>
      </c>
      <c r="BM162" s="147" t="s">
        <v>200</v>
      </c>
    </row>
    <row r="163" spans="2:65" s="11" customFormat="1" ht="22.9" customHeight="1">
      <c r="B163" s="123"/>
      <c r="D163" s="124" t="s">
        <v>78</v>
      </c>
      <c r="E163" s="133" t="s">
        <v>201</v>
      </c>
      <c r="F163" s="133" t="s">
        <v>202</v>
      </c>
      <c r="I163" s="126"/>
      <c r="J163" s="134">
        <f>BK163</f>
        <v>0</v>
      </c>
      <c r="L163" s="123"/>
      <c r="M163" s="128"/>
      <c r="P163" s="129">
        <f>SUM(P164:P167)</f>
        <v>0</v>
      </c>
      <c r="R163" s="129">
        <f>SUM(R164:R167)</f>
        <v>0</v>
      </c>
      <c r="T163" s="130">
        <f>SUM(T164:T167)</f>
        <v>0</v>
      </c>
      <c r="AR163" s="124" t="s">
        <v>137</v>
      </c>
      <c r="AT163" s="131" t="s">
        <v>78</v>
      </c>
      <c r="AU163" s="131" t="s">
        <v>86</v>
      </c>
      <c r="AY163" s="124" t="s">
        <v>138</v>
      </c>
      <c r="BK163" s="132">
        <f>SUM(BK164:BK167)</f>
        <v>0</v>
      </c>
    </row>
    <row r="164" spans="2:65" s="1" customFormat="1" ht="16.5" customHeight="1">
      <c r="B164" s="30"/>
      <c r="C164" s="135" t="s">
        <v>203</v>
      </c>
      <c r="D164" s="135" t="s">
        <v>141</v>
      </c>
      <c r="E164" s="136" t="s">
        <v>204</v>
      </c>
      <c r="F164" s="137" t="s">
        <v>202</v>
      </c>
      <c r="G164" s="138" t="s">
        <v>144</v>
      </c>
      <c r="H164" s="139">
        <v>1</v>
      </c>
      <c r="I164" s="140"/>
      <c r="J164" s="141">
        <f>ROUND(I164*H164,2)</f>
        <v>0</v>
      </c>
      <c r="K164" s="142"/>
      <c r="L164" s="30"/>
      <c r="M164" s="143" t="s">
        <v>1</v>
      </c>
      <c r="N164" s="144" t="s">
        <v>44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145</v>
      </c>
      <c r="AT164" s="147" t="s">
        <v>141</v>
      </c>
      <c r="AU164" s="147" t="s">
        <v>88</v>
      </c>
      <c r="AY164" s="15" t="s">
        <v>138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86</v>
      </c>
      <c r="BK164" s="148">
        <f>ROUND(I164*H164,2)</f>
        <v>0</v>
      </c>
      <c r="BL164" s="15" t="s">
        <v>145</v>
      </c>
      <c r="BM164" s="147" t="s">
        <v>205</v>
      </c>
    </row>
    <row r="165" spans="2:65" s="1" customFormat="1" ht="16.5" customHeight="1">
      <c r="B165" s="30"/>
      <c r="C165" s="135" t="s">
        <v>206</v>
      </c>
      <c r="D165" s="135" t="s">
        <v>141</v>
      </c>
      <c r="E165" s="136" t="s">
        <v>207</v>
      </c>
      <c r="F165" s="137" t="s">
        <v>208</v>
      </c>
      <c r="G165" s="138" t="s">
        <v>144</v>
      </c>
      <c r="H165" s="139">
        <v>1</v>
      </c>
      <c r="I165" s="140"/>
      <c r="J165" s="141">
        <f>ROUND(I165*H165,2)</f>
        <v>0</v>
      </c>
      <c r="K165" s="142"/>
      <c r="L165" s="30"/>
      <c r="M165" s="143" t="s">
        <v>1</v>
      </c>
      <c r="N165" s="144" t="s">
        <v>44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145</v>
      </c>
      <c r="AT165" s="147" t="s">
        <v>141</v>
      </c>
      <c r="AU165" s="147" t="s">
        <v>88</v>
      </c>
      <c r="AY165" s="15" t="s">
        <v>138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5" t="s">
        <v>86</v>
      </c>
      <c r="BK165" s="148">
        <f>ROUND(I165*H165,2)</f>
        <v>0</v>
      </c>
      <c r="BL165" s="15" t="s">
        <v>145</v>
      </c>
      <c r="BM165" s="147" t="s">
        <v>209</v>
      </c>
    </row>
    <row r="166" spans="2:65" s="12" customFormat="1" ht="11.25">
      <c r="B166" s="149"/>
      <c r="D166" s="150" t="s">
        <v>147</v>
      </c>
      <c r="E166" s="151" t="s">
        <v>1</v>
      </c>
      <c r="F166" s="152" t="s">
        <v>86</v>
      </c>
      <c r="H166" s="153">
        <v>1</v>
      </c>
      <c r="I166" s="154"/>
      <c r="L166" s="149"/>
      <c r="M166" s="155"/>
      <c r="T166" s="156"/>
      <c r="AT166" s="151" t="s">
        <v>147</v>
      </c>
      <c r="AU166" s="151" t="s">
        <v>88</v>
      </c>
      <c r="AV166" s="12" t="s">
        <v>88</v>
      </c>
      <c r="AW166" s="12" t="s">
        <v>33</v>
      </c>
      <c r="AX166" s="12" t="s">
        <v>79</v>
      </c>
      <c r="AY166" s="151" t="s">
        <v>138</v>
      </c>
    </row>
    <row r="167" spans="2:65" s="13" customFormat="1" ht="11.25">
      <c r="B167" s="157"/>
      <c r="D167" s="150" t="s">
        <v>147</v>
      </c>
      <c r="E167" s="158" t="s">
        <v>1</v>
      </c>
      <c r="F167" s="159" t="s">
        <v>148</v>
      </c>
      <c r="H167" s="160">
        <v>1</v>
      </c>
      <c r="I167" s="161"/>
      <c r="L167" s="157"/>
      <c r="M167" s="167"/>
      <c r="N167" s="168"/>
      <c r="O167" s="168"/>
      <c r="P167" s="168"/>
      <c r="Q167" s="168"/>
      <c r="R167" s="168"/>
      <c r="S167" s="168"/>
      <c r="T167" s="169"/>
      <c r="AT167" s="158" t="s">
        <v>147</v>
      </c>
      <c r="AU167" s="158" t="s">
        <v>88</v>
      </c>
      <c r="AV167" s="13" t="s">
        <v>149</v>
      </c>
      <c r="AW167" s="13" t="s">
        <v>33</v>
      </c>
      <c r="AX167" s="13" t="s">
        <v>86</v>
      </c>
      <c r="AY167" s="158" t="s">
        <v>138</v>
      </c>
    </row>
    <row r="168" spans="2:65" s="1" customFormat="1" ht="6.95" customHeight="1">
      <c r="B168" s="42"/>
      <c r="C168" s="43"/>
      <c r="D168" s="43"/>
      <c r="E168" s="43"/>
      <c r="F168" s="43"/>
      <c r="G168" s="43"/>
      <c r="H168" s="43"/>
      <c r="I168" s="43"/>
      <c r="J168" s="43"/>
      <c r="K168" s="43"/>
      <c r="L168" s="30"/>
    </row>
  </sheetData>
  <sheetProtection algorithmName="SHA-512" hashValue="HNftcnViMYlTfPFv1el1is7k7LDzgIZ1RmJBdfxq7gedsL8nSNAcph6wKBgW1T6Cbp3mm7PcmBjr4+JrrA+/Cw==" saltValue="9vWwUeveAiSTO40MnrL9ZUdzBgkZTG9/uRtX/FMRwrd0aIzB6BHYBw5S0VUDxCHHMstlnS9TLpRQLNehp4mpdQ==" spinCount="100000" sheet="1" objects="1" scenarios="1" formatColumns="0" formatRows="0" autoFilter="0"/>
  <autoFilter ref="C125:K167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5" t="s">
        <v>104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105</v>
      </c>
      <c r="L4" s="18"/>
      <c r="M4" s="9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7" t="str">
        <f>'Rekapitulace stavby'!K6</f>
        <v>ZŠ Maršovská_pavilony MVD3, S3 a U1</v>
      </c>
      <c r="F7" s="228"/>
      <c r="G7" s="228"/>
      <c r="H7" s="228"/>
      <c r="L7" s="18"/>
    </row>
    <row r="8" spans="2:46" ht="12" customHeight="1">
      <c r="B8" s="18"/>
      <c r="D8" s="25" t="s">
        <v>106</v>
      </c>
      <c r="L8" s="18"/>
    </row>
    <row r="9" spans="2:46" s="1" customFormat="1" ht="16.5" customHeight="1">
      <c r="B9" s="30"/>
      <c r="E9" s="227" t="s">
        <v>1152</v>
      </c>
      <c r="F9" s="229"/>
      <c r="G9" s="229"/>
      <c r="H9" s="229"/>
      <c r="L9" s="30"/>
    </row>
    <row r="10" spans="2:46" s="1" customFormat="1" ht="12" customHeight="1">
      <c r="B10" s="30"/>
      <c r="D10" s="25" t="s">
        <v>108</v>
      </c>
      <c r="L10" s="30"/>
    </row>
    <row r="11" spans="2:46" s="1" customFormat="1" ht="16.5" customHeight="1">
      <c r="B11" s="30"/>
      <c r="E11" s="185" t="s">
        <v>210</v>
      </c>
      <c r="F11" s="229"/>
      <c r="G11" s="229"/>
      <c r="H11" s="229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21</v>
      </c>
      <c r="I14" s="25" t="s">
        <v>22</v>
      </c>
      <c r="J14" s="50" t="str">
        <f>'Rekapitulace stavby'!AN8</f>
        <v>25. 2. 2026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26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30" t="str">
        <f>'Rekapitulace stavby'!E14</f>
        <v>Vyplň údaj</v>
      </c>
      <c r="F20" s="211"/>
      <c r="G20" s="211"/>
      <c r="H20" s="211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25</v>
      </c>
      <c r="J22" s="23" t="s">
        <v>35</v>
      </c>
      <c r="L22" s="30"/>
    </row>
    <row r="23" spans="2:12" s="1" customFormat="1" ht="18" customHeight="1">
      <c r="B23" s="30"/>
      <c r="E23" s="23" t="s">
        <v>36</v>
      </c>
      <c r="I23" s="25" t="s">
        <v>28</v>
      </c>
      <c r="J23" s="23" t="s">
        <v>37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25</v>
      </c>
      <c r="J25" s="23" t="str">
        <f>IF('Rekapitulace stavby'!AN19="","",'Rekapitulace stavby'!AN19)</f>
        <v>27967344</v>
      </c>
      <c r="L25" s="30"/>
    </row>
    <row r="26" spans="2:12" s="1" customFormat="1" ht="18" customHeight="1">
      <c r="B26" s="30"/>
      <c r="E26" s="23" t="str">
        <f>IF('Rekapitulace stavby'!E20="","",'Rekapitulace stavby'!E20)</f>
        <v>RotaGroup a.s.</v>
      </c>
      <c r="I26" s="25" t="s">
        <v>28</v>
      </c>
      <c r="J26" s="23" t="str">
        <f>IF('Rekapitulace stavby'!AN20="","",'Rekapitulace stavby'!AN20)</f>
        <v>CZ27967344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38</v>
      </c>
      <c r="L28" s="30"/>
    </row>
    <row r="29" spans="2:12" s="7" customFormat="1" ht="238.5" customHeight="1">
      <c r="B29" s="92"/>
      <c r="E29" s="216" t="s">
        <v>211</v>
      </c>
      <c r="F29" s="216"/>
      <c r="G29" s="216"/>
      <c r="H29" s="216"/>
      <c r="L29" s="92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93" t="s">
        <v>39</v>
      </c>
      <c r="J32" s="64">
        <f>ROUND(J140,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41</v>
      </c>
      <c r="I34" s="33" t="s">
        <v>40</v>
      </c>
      <c r="J34" s="33" t="s">
        <v>42</v>
      </c>
      <c r="L34" s="30"/>
    </row>
    <row r="35" spans="2:12" s="1" customFormat="1" ht="14.45" customHeight="1">
      <c r="B35" s="30"/>
      <c r="D35" s="53" t="s">
        <v>43</v>
      </c>
      <c r="E35" s="25" t="s">
        <v>44</v>
      </c>
      <c r="F35" s="84">
        <f>ROUND((SUM(BE140:BE569)),  2)</f>
        <v>0</v>
      </c>
      <c r="I35" s="94">
        <v>0.21</v>
      </c>
      <c r="J35" s="84">
        <f>ROUND(((SUM(BE140:BE569))*I35),  2)</f>
        <v>0</v>
      </c>
      <c r="L35" s="30"/>
    </row>
    <row r="36" spans="2:12" s="1" customFormat="1" ht="14.45" customHeight="1">
      <c r="B36" s="30"/>
      <c r="E36" s="25" t="s">
        <v>45</v>
      </c>
      <c r="F36" s="84">
        <f>ROUND((SUM(BF140:BF569)),  2)</f>
        <v>0</v>
      </c>
      <c r="I36" s="94">
        <v>0.12</v>
      </c>
      <c r="J36" s="84">
        <f>ROUND(((SUM(BF140:BF569))*I36),  2)</f>
        <v>0</v>
      </c>
      <c r="L36" s="30"/>
    </row>
    <row r="37" spans="2:12" s="1" customFormat="1" ht="14.45" hidden="1" customHeight="1">
      <c r="B37" s="30"/>
      <c r="E37" s="25" t="s">
        <v>46</v>
      </c>
      <c r="F37" s="84">
        <f>ROUND((SUM(BG140:BG569)),  2)</f>
        <v>0</v>
      </c>
      <c r="I37" s="94">
        <v>0.21</v>
      </c>
      <c r="J37" s="84">
        <f>0</f>
        <v>0</v>
      </c>
      <c r="L37" s="30"/>
    </row>
    <row r="38" spans="2:12" s="1" customFormat="1" ht="14.45" hidden="1" customHeight="1">
      <c r="B38" s="30"/>
      <c r="E38" s="25" t="s">
        <v>47</v>
      </c>
      <c r="F38" s="84">
        <f>ROUND((SUM(BH140:BH569)),  2)</f>
        <v>0</v>
      </c>
      <c r="I38" s="94">
        <v>0.12</v>
      </c>
      <c r="J38" s="84">
        <f>0</f>
        <v>0</v>
      </c>
      <c r="L38" s="30"/>
    </row>
    <row r="39" spans="2:12" s="1" customFormat="1" ht="14.45" hidden="1" customHeight="1">
      <c r="B39" s="30"/>
      <c r="E39" s="25" t="s">
        <v>48</v>
      </c>
      <c r="F39" s="84">
        <f>ROUND((SUM(BI140:BI569)),  2)</f>
        <v>0</v>
      </c>
      <c r="I39" s="94">
        <v>0</v>
      </c>
      <c r="J39" s="84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96" t="s">
        <v>49</v>
      </c>
      <c r="E41" s="55"/>
      <c r="F41" s="55"/>
      <c r="G41" s="97" t="s">
        <v>50</v>
      </c>
      <c r="H41" s="98" t="s">
        <v>51</v>
      </c>
      <c r="I41" s="55"/>
      <c r="J41" s="99">
        <f>SUM(J32:J39)</f>
        <v>0</v>
      </c>
      <c r="K41" s="100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101" t="s">
        <v>55</v>
      </c>
      <c r="G61" s="41" t="s">
        <v>54</v>
      </c>
      <c r="H61" s="32"/>
      <c r="I61" s="32"/>
      <c r="J61" s="102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101" t="s">
        <v>55</v>
      </c>
      <c r="G76" s="41" t="s">
        <v>54</v>
      </c>
      <c r="H76" s="32"/>
      <c r="I76" s="32"/>
      <c r="J76" s="102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111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16.5" customHeight="1">
      <c r="B85" s="30"/>
      <c r="E85" s="227" t="str">
        <f>E7</f>
        <v>ZŠ Maršovská_pavilony MVD3, S3 a U1</v>
      </c>
      <c r="F85" s="228"/>
      <c r="G85" s="228"/>
      <c r="H85" s="228"/>
      <c r="L85" s="30"/>
    </row>
    <row r="86" spans="2:12" ht="12" customHeight="1">
      <c r="B86" s="18"/>
      <c r="C86" s="25" t="s">
        <v>106</v>
      </c>
      <c r="L86" s="18"/>
    </row>
    <row r="87" spans="2:12" s="1" customFormat="1" ht="16.5" customHeight="1">
      <c r="B87" s="30"/>
      <c r="E87" s="227" t="s">
        <v>1152</v>
      </c>
      <c r="F87" s="229"/>
      <c r="G87" s="229"/>
      <c r="H87" s="229"/>
      <c r="L87" s="30"/>
    </row>
    <row r="88" spans="2:12" s="1" customFormat="1" ht="12" customHeight="1">
      <c r="B88" s="30"/>
      <c r="C88" s="25" t="s">
        <v>108</v>
      </c>
      <c r="L88" s="30"/>
    </row>
    <row r="89" spans="2:12" s="1" customFormat="1" ht="16.5" customHeight="1">
      <c r="B89" s="30"/>
      <c r="E89" s="185" t="str">
        <f>E11</f>
        <v>01 - Stavební úpravy</v>
      </c>
      <c r="F89" s="229"/>
      <c r="G89" s="229"/>
      <c r="H89" s="229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Maršovská 1575/2, 415 01 Teplice – Trnovany</v>
      </c>
      <c r="I91" s="25" t="s">
        <v>22</v>
      </c>
      <c r="J91" s="50" t="str">
        <f>IF(J14="","",J14)</f>
        <v>25. 2. 2026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>Statutární město Teplice</v>
      </c>
      <c r="I93" s="25" t="s">
        <v>31</v>
      </c>
      <c r="J93" s="28" t="str">
        <f>E23</f>
        <v>RotaGroup a.s.</v>
      </c>
      <c r="L93" s="30"/>
    </row>
    <row r="94" spans="2:12" s="1" customFormat="1" ht="15.2" customHeight="1">
      <c r="B94" s="30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>RotaGroup a.s.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3" t="s">
        <v>112</v>
      </c>
      <c r="D96" s="95"/>
      <c r="E96" s="95"/>
      <c r="F96" s="95"/>
      <c r="G96" s="95"/>
      <c r="H96" s="95"/>
      <c r="I96" s="95"/>
      <c r="J96" s="104" t="s">
        <v>113</v>
      </c>
      <c r="K96" s="95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5" t="s">
        <v>114</v>
      </c>
      <c r="J98" s="64">
        <f>J140</f>
        <v>0</v>
      </c>
      <c r="L98" s="30"/>
      <c r="AU98" s="15" t="s">
        <v>115</v>
      </c>
    </row>
    <row r="99" spans="2:47" s="8" customFormat="1" ht="24.95" customHeight="1">
      <c r="B99" s="106"/>
      <c r="D99" s="107" t="s">
        <v>212</v>
      </c>
      <c r="E99" s="108"/>
      <c r="F99" s="108"/>
      <c r="G99" s="108"/>
      <c r="H99" s="108"/>
      <c r="I99" s="108"/>
      <c r="J99" s="109">
        <f>J141</f>
        <v>0</v>
      </c>
      <c r="L99" s="106"/>
    </row>
    <row r="100" spans="2:47" s="9" customFormat="1" ht="19.899999999999999" customHeight="1">
      <c r="B100" s="110"/>
      <c r="D100" s="111" t="s">
        <v>213</v>
      </c>
      <c r="E100" s="112"/>
      <c r="F100" s="112"/>
      <c r="G100" s="112"/>
      <c r="H100" s="112"/>
      <c r="I100" s="112"/>
      <c r="J100" s="113">
        <f>J142</f>
        <v>0</v>
      </c>
      <c r="L100" s="110"/>
    </row>
    <row r="101" spans="2:47" s="9" customFormat="1" ht="19.899999999999999" customHeight="1">
      <c r="B101" s="110"/>
      <c r="D101" s="111" t="s">
        <v>214</v>
      </c>
      <c r="E101" s="112"/>
      <c r="F101" s="112"/>
      <c r="G101" s="112"/>
      <c r="H101" s="112"/>
      <c r="I101" s="112"/>
      <c r="J101" s="113">
        <f>J167</f>
        <v>0</v>
      </c>
      <c r="L101" s="110"/>
    </row>
    <row r="102" spans="2:47" s="9" customFormat="1" ht="19.899999999999999" customHeight="1">
      <c r="B102" s="110"/>
      <c r="D102" s="111" t="s">
        <v>215</v>
      </c>
      <c r="E102" s="112"/>
      <c r="F102" s="112"/>
      <c r="G102" s="112"/>
      <c r="H102" s="112"/>
      <c r="I102" s="112"/>
      <c r="J102" s="113">
        <f>J171</f>
        <v>0</v>
      </c>
      <c r="L102" s="110"/>
    </row>
    <row r="103" spans="2:47" s="9" customFormat="1" ht="19.899999999999999" customHeight="1">
      <c r="B103" s="110"/>
      <c r="D103" s="111" t="s">
        <v>216</v>
      </c>
      <c r="E103" s="112"/>
      <c r="F103" s="112"/>
      <c r="G103" s="112"/>
      <c r="H103" s="112"/>
      <c r="I103" s="112"/>
      <c r="J103" s="113">
        <f>J184</f>
        <v>0</v>
      </c>
      <c r="L103" s="110"/>
    </row>
    <row r="104" spans="2:47" s="9" customFormat="1" ht="19.899999999999999" customHeight="1">
      <c r="B104" s="110"/>
      <c r="D104" s="111" t="s">
        <v>217</v>
      </c>
      <c r="E104" s="112"/>
      <c r="F104" s="112"/>
      <c r="G104" s="112"/>
      <c r="H104" s="112"/>
      <c r="I104" s="112"/>
      <c r="J104" s="113">
        <f>J197</f>
        <v>0</v>
      </c>
      <c r="L104" s="110"/>
    </row>
    <row r="105" spans="2:47" s="9" customFormat="1" ht="19.899999999999999" customHeight="1">
      <c r="B105" s="110"/>
      <c r="D105" s="111" t="s">
        <v>218</v>
      </c>
      <c r="E105" s="112"/>
      <c r="F105" s="112"/>
      <c r="G105" s="112"/>
      <c r="H105" s="112"/>
      <c r="I105" s="112"/>
      <c r="J105" s="113">
        <f>J215</f>
        <v>0</v>
      </c>
      <c r="L105" s="110"/>
    </row>
    <row r="106" spans="2:47" s="8" customFormat="1" ht="24.95" customHeight="1">
      <c r="B106" s="106"/>
      <c r="D106" s="107" t="s">
        <v>219</v>
      </c>
      <c r="E106" s="108"/>
      <c r="F106" s="108"/>
      <c r="G106" s="108"/>
      <c r="H106" s="108"/>
      <c r="I106" s="108"/>
      <c r="J106" s="109">
        <f>J217</f>
        <v>0</v>
      </c>
      <c r="L106" s="106"/>
    </row>
    <row r="107" spans="2:47" s="9" customFormat="1" ht="19.899999999999999" customHeight="1">
      <c r="B107" s="110"/>
      <c r="D107" s="111" t="s">
        <v>220</v>
      </c>
      <c r="E107" s="112"/>
      <c r="F107" s="112"/>
      <c r="G107" s="112"/>
      <c r="H107" s="112"/>
      <c r="I107" s="112"/>
      <c r="J107" s="113">
        <f>J218</f>
        <v>0</v>
      </c>
      <c r="L107" s="110"/>
    </row>
    <row r="108" spans="2:47" s="9" customFormat="1" ht="19.899999999999999" customHeight="1">
      <c r="B108" s="110"/>
      <c r="D108" s="111" t="s">
        <v>221</v>
      </c>
      <c r="E108" s="112"/>
      <c r="F108" s="112"/>
      <c r="G108" s="112"/>
      <c r="H108" s="112"/>
      <c r="I108" s="112"/>
      <c r="J108" s="113">
        <f>J307</f>
        <v>0</v>
      </c>
      <c r="L108" s="110"/>
    </row>
    <row r="109" spans="2:47" s="9" customFormat="1" ht="19.899999999999999" customHeight="1">
      <c r="B109" s="110"/>
      <c r="D109" s="111" t="s">
        <v>222</v>
      </c>
      <c r="E109" s="112"/>
      <c r="F109" s="112"/>
      <c r="G109" s="112"/>
      <c r="H109" s="112"/>
      <c r="I109" s="112"/>
      <c r="J109" s="113">
        <f>J359</f>
        <v>0</v>
      </c>
      <c r="L109" s="110"/>
    </row>
    <row r="110" spans="2:47" s="9" customFormat="1" ht="19.899999999999999" customHeight="1">
      <c r="B110" s="110"/>
      <c r="D110" s="111" t="s">
        <v>223</v>
      </c>
      <c r="E110" s="112"/>
      <c r="F110" s="112"/>
      <c r="G110" s="112"/>
      <c r="H110" s="112"/>
      <c r="I110" s="112"/>
      <c r="J110" s="113">
        <f>J396</f>
        <v>0</v>
      </c>
      <c r="L110" s="110"/>
    </row>
    <row r="111" spans="2:47" s="9" customFormat="1" ht="19.899999999999999" customHeight="1">
      <c r="B111" s="110"/>
      <c r="D111" s="111" t="s">
        <v>224</v>
      </c>
      <c r="E111" s="112"/>
      <c r="F111" s="112"/>
      <c r="G111" s="112"/>
      <c r="H111" s="112"/>
      <c r="I111" s="112"/>
      <c r="J111" s="113">
        <f>J451</f>
        <v>0</v>
      </c>
      <c r="L111" s="110"/>
    </row>
    <row r="112" spans="2:47" s="9" customFormat="1" ht="19.899999999999999" customHeight="1">
      <c r="B112" s="110"/>
      <c r="D112" s="111" t="s">
        <v>226</v>
      </c>
      <c r="E112" s="112"/>
      <c r="F112" s="112"/>
      <c r="G112" s="112"/>
      <c r="H112" s="112"/>
      <c r="I112" s="112"/>
      <c r="J112" s="113">
        <f>J460</f>
        <v>0</v>
      </c>
      <c r="L112" s="110"/>
    </row>
    <row r="113" spans="2:12" s="9" customFormat="1" ht="19.899999999999999" customHeight="1">
      <c r="B113" s="110"/>
      <c r="D113" s="111" t="s">
        <v>227</v>
      </c>
      <c r="E113" s="112"/>
      <c r="F113" s="112"/>
      <c r="G113" s="112"/>
      <c r="H113" s="112"/>
      <c r="I113" s="112"/>
      <c r="J113" s="113">
        <f>J497</f>
        <v>0</v>
      </c>
      <c r="L113" s="110"/>
    </row>
    <row r="114" spans="2:12" s="9" customFormat="1" ht="19.899999999999999" customHeight="1">
      <c r="B114" s="110"/>
      <c r="D114" s="111" t="s">
        <v>228</v>
      </c>
      <c r="E114" s="112"/>
      <c r="F114" s="112"/>
      <c r="G114" s="112"/>
      <c r="H114" s="112"/>
      <c r="I114" s="112"/>
      <c r="J114" s="113">
        <f>J502</f>
        <v>0</v>
      </c>
      <c r="L114" s="110"/>
    </row>
    <row r="115" spans="2:12" s="9" customFormat="1" ht="19.899999999999999" customHeight="1">
      <c r="B115" s="110"/>
      <c r="D115" s="111" t="s">
        <v>229</v>
      </c>
      <c r="E115" s="112"/>
      <c r="F115" s="112"/>
      <c r="G115" s="112"/>
      <c r="H115" s="112"/>
      <c r="I115" s="112"/>
      <c r="J115" s="113">
        <f>J511</f>
        <v>0</v>
      </c>
      <c r="L115" s="110"/>
    </row>
    <row r="116" spans="2:12" s="9" customFormat="1" ht="19.899999999999999" customHeight="1">
      <c r="B116" s="110"/>
      <c r="D116" s="111" t="s">
        <v>230</v>
      </c>
      <c r="E116" s="112"/>
      <c r="F116" s="112"/>
      <c r="G116" s="112"/>
      <c r="H116" s="112"/>
      <c r="I116" s="112"/>
      <c r="J116" s="113">
        <f>J531</f>
        <v>0</v>
      </c>
      <c r="L116" s="110"/>
    </row>
    <row r="117" spans="2:12" s="9" customFormat="1" ht="19.899999999999999" customHeight="1">
      <c r="B117" s="110"/>
      <c r="D117" s="111" t="s">
        <v>231</v>
      </c>
      <c r="E117" s="112"/>
      <c r="F117" s="112"/>
      <c r="G117" s="112"/>
      <c r="H117" s="112"/>
      <c r="I117" s="112"/>
      <c r="J117" s="113">
        <f>J556</f>
        <v>0</v>
      </c>
      <c r="L117" s="110"/>
    </row>
    <row r="118" spans="2:12" s="9" customFormat="1" ht="19.899999999999999" customHeight="1">
      <c r="B118" s="110"/>
      <c r="D118" s="111" t="s">
        <v>232</v>
      </c>
      <c r="E118" s="112"/>
      <c r="F118" s="112"/>
      <c r="G118" s="112"/>
      <c r="H118" s="112"/>
      <c r="I118" s="112"/>
      <c r="J118" s="113">
        <f>J563</f>
        <v>0</v>
      </c>
      <c r="L118" s="110"/>
    </row>
    <row r="119" spans="2:12" s="1" customFormat="1" ht="21.75" customHeight="1">
      <c r="B119" s="30"/>
      <c r="L119" s="30"/>
    </row>
    <row r="120" spans="2:12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0"/>
    </row>
    <row r="124" spans="2:12" s="1" customFormat="1" ht="6.95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</row>
    <row r="125" spans="2:12" s="1" customFormat="1" ht="24.95" customHeight="1">
      <c r="B125" s="30"/>
      <c r="C125" s="19" t="s">
        <v>122</v>
      </c>
      <c r="L125" s="30"/>
    </row>
    <row r="126" spans="2:12" s="1" customFormat="1" ht="6.95" customHeight="1">
      <c r="B126" s="30"/>
      <c r="L126" s="30"/>
    </row>
    <row r="127" spans="2:12" s="1" customFormat="1" ht="12" customHeight="1">
      <c r="B127" s="30"/>
      <c r="C127" s="25" t="s">
        <v>16</v>
      </c>
      <c r="L127" s="30"/>
    </row>
    <row r="128" spans="2:12" s="1" customFormat="1" ht="16.5" customHeight="1">
      <c r="B128" s="30"/>
      <c r="E128" s="227" t="str">
        <f>E7</f>
        <v>ZŠ Maršovská_pavilony MVD3, S3 a U1</v>
      </c>
      <c r="F128" s="228"/>
      <c r="G128" s="228"/>
      <c r="H128" s="228"/>
      <c r="L128" s="30"/>
    </row>
    <row r="129" spans="2:65" ht="12" customHeight="1">
      <c r="B129" s="18"/>
      <c r="C129" s="25" t="s">
        <v>106</v>
      </c>
      <c r="L129" s="18"/>
    </row>
    <row r="130" spans="2:65" s="1" customFormat="1" ht="16.5" customHeight="1">
      <c r="B130" s="30"/>
      <c r="E130" s="227" t="s">
        <v>1152</v>
      </c>
      <c r="F130" s="229"/>
      <c r="G130" s="229"/>
      <c r="H130" s="229"/>
      <c r="L130" s="30"/>
    </row>
    <row r="131" spans="2:65" s="1" customFormat="1" ht="12" customHeight="1">
      <c r="B131" s="30"/>
      <c r="C131" s="25" t="s">
        <v>108</v>
      </c>
      <c r="L131" s="30"/>
    </row>
    <row r="132" spans="2:65" s="1" customFormat="1" ht="16.5" customHeight="1">
      <c r="B132" s="30"/>
      <c r="E132" s="185" t="str">
        <f>E11</f>
        <v>01 - Stavební úpravy</v>
      </c>
      <c r="F132" s="229"/>
      <c r="G132" s="229"/>
      <c r="H132" s="229"/>
      <c r="L132" s="30"/>
    </row>
    <row r="133" spans="2:65" s="1" customFormat="1" ht="6.95" customHeight="1">
      <c r="B133" s="30"/>
      <c r="L133" s="30"/>
    </row>
    <row r="134" spans="2:65" s="1" customFormat="1" ht="12" customHeight="1">
      <c r="B134" s="30"/>
      <c r="C134" s="25" t="s">
        <v>20</v>
      </c>
      <c r="F134" s="23" t="str">
        <f>F14</f>
        <v>Maršovská 1575/2, 415 01 Teplice – Trnovany</v>
      </c>
      <c r="I134" s="25" t="s">
        <v>22</v>
      </c>
      <c r="J134" s="50" t="str">
        <f>IF(J14="","",J14)</f>
        <v>25. 2. 2026</v>
      </c>
      <c r="L134" s="30"/>
    </row>
    <row r="135" spans="2:65" s="1" customFormat="1" ht="6.95" customHeight="1">
      <c r="B135" s="30"/>
      <c r="L135" s="30"/>
    </row>
    <row r="136" spans="2:65" s="1" customFormat="1" ht="15.2" customHeight="1">
      <c r="B136" s="30"/>
      <c r="C136" s="25" t="s">
        <v>24</v>
      </c>
      <c r="F136" s="23" t="str">
        <f>E17</f>
        <v>Statutární město Teplice</v>
      </c>
      <c r="I136" s="25" t="s">
        <v>31</v>
      </c>
      <c r="J136" s="28" t="str">
        <f>E23</f>
        <v>RotaGroup a.s.</v>
      </c>
      <c r="L136" s="30"/>
    </row>
    <row r="137" spans="2:65" s="1" customFormat="1" ht="15.2" customHeight="1">
      <c r="B137" s="30"/>
      <c r="C137" s="25" t="s">
        <v>29</v>
      </c>
      <c r="F137" s="23" t="str">
        <f>IF(E20="","",E20)</f>
        <v>Vyplň údaj</v>
      </c>
      <c r="I137" s="25" t="s">
        <v>34</v>
      </c>
      <c r="J137" s="28" t="str">
        <f>E26</f>
        <v>RotaGroup a.s.</v>
      </c>
      <c r="L137" s="30"/>
    </row>
    <row r="138" spans="2:65" s="1" customFormat="1" ht="10.35" customHeight="1">
      <c r="B138" s="30"/>
      <c r="L138" s="30"/>
    </row>
    <row r="139" spans="2:65" s="10" customFormat="1" ht="29.25" customHeight="1">
      <c r="B139" s="114"/>
      <c r="C139" s="115" t="s">
        <v>123</v>
      </c>
      <c r="D139" s="116" t="s">
        <v>64</v>
      </c>
      <c r="E139" s="116" t="s">
        <v>60</v>
      </c>
      <c r="F139" s="116" t="s">
        <v>61</v>
      </c>
      <c r="G139" s="116" t="s">
        <v>124</v>
      </c>
      <c r="H139" s="116" t="s">
        <v>125</v>
      </c>
      <c r="I139" s="116" t="s">
        <v>126</v>
      </c>
      <c r="J139" s="117" t="s">
        <v>113</v>
      </c>
      <c r="K139" s="118" t="s">
        <v>127</v>
      </c>
      <c r="L139" s="114"/>
      <c r="M139" s="57" t="s">
        <v>1</v>
      </c>
      <c r="N139" s="58" t="s">
        <v>43</v>
      </c>
      <c r="O139" s="58" t="s">
        <v>128</v>
      </c>
      <c r="P139" s="58" t="s">
        <v>129</v>
      </c>
      <c r="Q139" s="58" t="s">
        <v>130</v>
      </c>
      <c r="R139" s="58" t="s">
        <v>131</v>
      </c>
      <c r="S139" s="58" t="s">
        <v>132</v>
      </c>
      <c r="T139" s="59" t="s">
        <v>133</v>
      </c>
    </row>
    <row r="140" spans="2:65" s="1" customFormat="1" ht="22.9" customHeight="1">
      <c r="B140" s="30"/>
      <c r="C140" s="62" t="s">
        <v>134</v>
      </c>
      <c r="J140" s="119">
        <f>BK140</f>
        <v>0</v>
      </c>
      <c r="L140" s="30"/>
      <c r="M140" s="60"/>
      <c r="N140" s="51"/>
      <c r="O140" s="51"/>
      <c r="P140" s="120">
        <f>P141+P217</f>
        <v>0</v>
      </c>
      <c r="Q140" s="51"/>
      <c r="R140" s="120">
        <f>R141+R217</f>
        <v>47.663098970000007</v>
      </c>
      <c r="S140" s="51"/>
      <c r="T140" s="121">
        <f>T141+T217</f>
        <v>24.811814799999997</v>
      </c>
      <c r="AT140" s="15" t="s">
        <v>78</v>
      </c>
      <c r="AU140" s="15" t="s">
        <v>115</v>
      </c>
      <c r="BK140" s="122">
        <f>BK141+BK217</f>
        <v>0</v>
      </c>
    </row>
    <row r="141" spans="2:65" s="11" customFormat="1" ht="25.9" customHeight="1">
      <c r="B141" s="123"/>
      <c r="D141" s="124" t="s">
        <v>78</v>
      </c>
      <c r="E141" s="125" t="s">
        <v>233</v>
      </c>
      <c r="F141" s="125" t="s">
        <v>234</v>
      </c>
      <c r="I141" s="126"/>
      <c r="J141" s="127">
        <f>BK141</f>
        <v>0</v>
      </c>
      <c r="L141" s="123"/>
      <c r="M141" s="128"/>
      <c r="P141" s="129">
        <f>P142+P167+P171+P184+P197+P215</f>
        <v>0</v>
      </c>
      <c r="R141" s="129">
        <f>R142+R167+R171+R184+R197+R215</f>
        <v>26.297442100000005</v>
      </c>
      <c r="T141" s="130">
        <f>T142+T167+T171+T184+T197+T215</f>
        <v>0.67281100000000005</v>
      </c>
      <c r="AR141" s="124" t="s">
        <v>86</v>
      </c>
      <c r="AT141" s="131" t="s">
        <v>78</v>
      </c>
      <c r="AU141" s="131" t="s">
        <v>79</v>
      </c>
      <c r="AY141" s="124" t="s">
        <v>138</v>
      </c>
      <c r="BK141" s="132">
        <f>BK142+BK167+BK171+BK184+BK197+BK215</f>
        <v>0</v>
      </c>
    </row>
    <row r="142" spans="2:65" s="11" customFormat="1" ht="22.9" customHeight="1">
      <c r="B142" s="123"/>
      <c r="D142" s="124" t="s">
        <v>78</v>
      </c>
      <c r="E142" s="133" t="s">
        <v>86</v>
      </c>
      <c r="F142" s="133" t="s">
        <v>235</v>
      </c>
      <c r="I142" s="126"/>
      <c r="J142" s="134">
        <f>BK142</f>
        <v>0</v>
      </c>
      <c r="L142" s="123"/>
      <c r="M142" s="128"/>
      <c r="P142" s="129">
        <f>SUM(P143:P166)</f>
        <v>0</v>
      </c>
      <c r="R142" s="129">
        <f>SUM(R143:R166)</f>
        <v>0.77301000000000009</v>
      </c>
      <c r="T142" s="130">
        <f>SUM(T143:T166)</f>
        <v>0</v>
      </c>
      <c r="AR142" s="124" t="s">
        <v>86</v>
      </c>
      <c r="AT142" s="131" t="s">
        <v>78</v>
      </c>
      <c r="AU142" s="131" t="s">
        <v>86</v>
      </c>
      <c r="AY142" s="124" t="s">
        <v>138</v>
      </c>
      <c r="BK142" s="132">
        <f>SUM(BK143:BK166)</f>
        <v>0</v>
      </c>
    </row>
    <row r="143" spans="2:65" s="1" customFormat="1" ht="24.2" customHeight="1">
      <c r="B143" s="30"/>
      <c r="C143" s="135" t="s">
        <v>86</v>
      </c>
      <c r="D143" s="135" t="s">
        <v>141</v>
      </c>
      <c r="E143" s="136" t="s">
        <v>236</v>
      </c>
      <c r="F143" s="137" t="s">
        <v>237</v>
      </c>
      <c r="G143" s="138" t="s">
        <v>238</v>
      </c>
      <c r="H143" s="139">
        <v>70</v>
      </c>
      <c r="I143" s="140"/>
      <c r="J143" s="141">
        <f>ROUND(I143*H143,2)</f>
        <v>0</v>
      </c>
      <c r="K143" s="142"/>
      <c r="L143" s="30"/>
      <c r="M143" s="143" t="s">
        <v>1</v>
      </c>
      <c r="N143" s="144" t="s">
        <v>44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149</v>
      </c>
      <c r="AT143" s="147" t="s">
        <v>141</v>
      </c>
      <c r="AU143" s="147" t="s">
        <v>88</v>
      </c>
      <c r="AY143" s="15" t="s">
        <v>138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5" t="s">
        <v>86</v>
      </c>
      <c r="BK143" s="148">
        <f>ROUND(I143*H143,2)</f>
        <v>0</v>
      </c>
      <c r="BL143" s="15" t="s">
        <v>149</v>
      </c>
      <c r="BM143" s="147" t="s">
        <v>1153</v>
      </c>
    </row>
    <row r="144" spans="2:65" s="12" customFormat="1" ht="11.25">
      <c r="B144" s="149"/>
      <c r="D144" s="150" t="s">
        <v>147</v>
      </c>
      <c r="E144" s="151" t="s">
        <v>1</v>
      </c>
      <c r="F144" s="152" t="s">
        <v>586</v>
      </c>
      <c r="H144" s="153">
        <v>70</v>
      </c>
      <c r="I144" s="154"/>
      <c r="L144" s="149"/>
      <c r="M144" s="155"/>
      <c r="T144" s="156"/>
      <c r="AT144" s="151" t="s">
        <v>147</v>
      </c>
      <c r="AU144" s="151" t="s">
        <v>88</v>
      </c>
      <c r="AV144" s="12" t="s">
        <v>88</v>
      </c>
      <c r="AW144" s="12" t="s">
        <v>33</v>
      </c>
      <c r="AX144" s="12" t="s">
        <v>79</v>
      </c>
      <c r="AY144" s="151" t="s">
        <v>138</v>
      </c>
    </row>
    <row r="145" spans="2:65" s="13" customFormat="1" ht="11.25">
      <c r="B145" s="157"/>
      <c r="D145" s="150" t="s">
        <v>147</v>
      </c>
      <c r="E145" s="158" t="s">
        <v>1</v>
      </c>
      <c r="F145" s="159" t="s">
        <v>148</v>
      </c>
      <c r="H145" s="160">
        <v>70</v>
      </c>
      <c r="I145" s="161"/>
      <c r="L145" s="157"/>
      <c r="M145" s="162"/>
      <c r="T145" s="163"/>
      <c r="AT145" s="158" t="s">
        <v>147</v>
      </c>
      <c r="AU145" s="158" t="s">
        <v>88</v>
      </c>
      <c r="AV145" s="13" t="s">
        <v>149</v>
      </c>
      <c r="AW145" s="13" t="s">
        <v>33</v>
      </c>
      <c r="AX145" s="13" t="s">
        <v>86</v>
      </c>
      <c r="AY145" s="158" t="s">
        <v>138</v>
      </c>
    </row>
    <row r="146" spans="2:65" s="1" customFormat="1" ht="16.5" customHeight="1">
      <c r="B146" s="30"/>
      <c r="C146" s="170" t="s">
        <v>88</v>
      </c>
      <c r="D146" s="170" t="s">
        <v>241</v>
      </c>
      <c r="E146" s="171" t="s">
        <v>242</v>
      </c>
      <c r="F146" s="172" t="s">
        <v>243</v>
      </c>
      <c r="G146" s="173" t="s">
        <v>244</v>
      </c>
      <c r="H146" s="174">
        <v>2.31</v>
      </c>
      <c r="I146" s="175"/>
      <c r="J146" s="176">
        <f>ROUND(I146*H146,2)</f>
        <v>0</v>
      </c>
      <c r="K146" s="177"/>
      <c r="L146" s="178"/>
      <c r="M146" s="179" t="s">
        <v>1</v>
      </c>
      <c r="N146" s="180" t="s">
        <v>44</v>
      </c>
      <c r="P146" s="145">
        <f>O146*H146</f>
        <v>0</v>
      </c>
      <c r="Q146" s="145">
        <v>1E-3</v>
      </c>
      <c r="R146" s="145">
        <f>Q146*H146</f>
        <v>2.31E-3</v>
      </c>
      <c r="S146" s="145">
        <v>0</v>
      </c>
      <c r="T146" s="146">
        <f>S146*H146</f>
        <v>0</v>
      </c>
      <c r="AR146" s="147" t="s">
        <v>175</v>
      </c>
      <c r="AT146" s="147" t="s">
        <v>241</v>
      </c>
      <c r="AU146" s="147" t="s">
        <v>88</v>
      </c>
      <c r="AY146" s="15" t="s">
        <v>138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5" t="s">
        <v>86</v>
      </c>
      <c r="BK146" s="148">
        <f>ROUND(I146*H146,2)</f>
        <v>0</v>
      </c>
      <c r="BL146" s="15" t="s">
        <v>149</v>
      </c>
      <c r="BM146" s="147" t="s">
        <v>1154</v>
      </c>
    </row>
    <row r="147" spans="2:65" s="12" customFormat="1" ht="11.25">
      <c r="B147" s="149"/>
      <c r="D147" s="150" t="s">
        <v>147</v>
      </c>
      <c r="E147" s="151" t="s">
        <v>1</v>
      </c>
      <c r="F147" s="152" t="s">
        <v>1155</v>
      </c>
      <c r="H147" s="153">
        <v>2.31</v>
      </c>
      <c r="I147" s="154"/>
      <c r="L147" s="149"/>
      <c r="M147" s="155"/>
      <c r="T147" s="156"/>
      <c r="AT147" s="151" t="s">
        <v>147</v>
      </c>
      <c r="AU147" s="151" t="s">
        <v>88</v>
      </c>
      <c r="AV147" s="12" t="s">
        <v>88</v>
      </c>
      <c r="AW147" s="12" t="s">
        <v>33</v>
      </c>
      <c r="AX147" s="12" t="s">
        <v>79</v>
      </c>
      <c r="AY147" s="151" t="s">
        <v>138</v>
      </c>
    </row>
    <row r="148" spans="2:65" s="13" customFormat="1" ht="11.25">
      <c r="B148" s="157"/>
      <c r="D148" s="150" t="s">
        <v>147</v>
      </c>
      <c r="E148" s="158" t="s">
        <v>1</v>
      </c>
      <c r="F148" s="159" t="s">
        <v>148</v>
      </c>
      <c r="H148" s="160">
        <v>2.31</v>
      </c>
      <c r="I148" s="161"/>
      <c r="L148" s="157"/>
      <c r="M148" s="162"/>
      <c r="T148" s="163"/>
      <c r="AT148" s="158" t="s">
        <v>147</v>
      </c>
      <c r="AU148" s="158" t="s">
        <v>88</v>
      </c>
      <c r="AV148" s="13" t="s">
        <v>149</v>
      </c>
      <c r="AW148" s="13" t="s">
        <v>33</v>
      </c>
      <c r="AX148" s="13" t="s">
        <v>86</v>
      </c>
      <c r="AY148" s="158" t="s">
        <v>138</v>
      </c>
    </row>
    <row r="149" spans="2:65" s="1" customFormat="1" ht="24.2" customHeight="1">
      <c r="B149" s="30"/>
      <c r="C149" s="135" t="s">
        <v>155</v>
      </c>
      <c r="D149" s="135" t="s">
        <v>141</v>
      </c>
      <c r="E149" s="136" t="s">
        <v>247</v>
      </c>
      <c r="F149" s="137" t="s">
        <v>248</v>
      </c>
      <c r="G149" s="138" t="s">
        <v>238</v>
      </c>
      <c r="H149" s="139">
        <v>70</v>
      </c>
      <c r="I149" s="140"/>
      <c r="J149" s="141">
        <f>ROUND(I149*H149,2)</f>
        <v>0</v>
      </c>
      <c r="K149" s="142"/>
      <c r="L149" s="30"/>
      <c r="M149" s="143" t="s">
        <v>1</v>
      </c>
      <c r="N149" s="144" t="s">
        <v>44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149</v>
      </c>
      <c r="AT149" s="147" t="s">
        <v>141</v>
      </c>
      <c r="AU149" s="147" t="s">
        <v>88</v>
      </c>
      <c r="AY149" s="15" t="s">
        <v>138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5" t="s">
        <v>86</v>
      </c>
      <c r="BK149" s="148">
        <f>ROUND(I149*H149,2)</f>
        <v>0</v>
      </c>
      <c r="BL149" s="15" t="s">
        <v>149</v>
      </c>
      <c r="BM149" s="147" t="s">
        <v>1156</v>
      </c>
    </row>
    <row r="150" spans="2:65" s="12" customFormat="1" ht="11.25">
      <c r="B150" s="149"/>
      <c r="D150" s="150" t="s">
        <v>147</v>
      </c>
      <c r="E150" s="151" t="s">
        <v>1</v>
      </c>
      <c r="F150" s="152" t="s">
        <v>586</v>
      </c>
      <c r="H150" s="153">
        <v>70</v>
      </c>
      <c r="I150" s="154"/>
      <c r="L150" s="149"/>
      <c r="M150" s="155"/>
      <c r="T150" s="156"/>
      <c r="AT150" s="151" t="s">
        <v>147</v>
      </c>
      <c r="AU150" s="151" t="s">
        <v>88</v>
      </c>
      <c r="AV150" s="12" t="s">
        <v>88</v>
      </c>
      <c r="AW150" s="12" t="s">
        <v>33</v>
      </c>
      <c r="AX150" s="12" t="s">
        <v>79</v>
      </c>
      <c r="AY150" s="151" t="s">
        <v>138</v>
      </c>
    </row>
    <row r="151" spans="2:65" s="13" customFormat="1" ht="11.25">
      <c r="B151" s="157"/>
      <c r="D151" s="150" t="s">
        <v>147</v>
      </c>
      <c r="E151" s="158" t="s">
        <v>1</v>
      </c>
      <c r="F151" s="159" t="s">
        <v>148</v>
      </c>
      <c r="H151" s="160">
        <v>70</v>
      </c>
      <c r="I151" s="161"/>
      <c r="L151" s="157"/>
      <c r="M151" s="162"/>
      <c r="T151" s="163"/>
      <c r="AT151" s="158" t="s">
        <v>147</v>
      </c>
      <c r="AU151" s="158" t="s">
        <v>88</v>
      </c>
      <c r="AV151" s="13" t="s">
        <v>149</v>
      </c>
      <c r="AW151" s="13" t="s">
        <v>33</v>
      </c>
      <c r="AX151" s="13" t="s">
        <v>86</v>
      </c>
      <c r="AY151" s="158" t="s">
        <v>138</v>
      </c>
    </row>
    <row r="152" spans="2:65" s="1" customFormat="1" ht="16.5" customHeight="1">
      <c r="B152" s="30"/>
      <c r="C152" s="170" t="s">
        <v>149</v>
      </c>
      <c r="D152" s="170" t="s">
        <v>241</v>
      </c>
      <c r="E152" s="171" t="s">
        <v>250</v>
      </c>
      <c r="F152" s="172" t="s">
        <v>251</v>
      </c>
      <c r="G152" s="173" t="s">
        <v>252</v>
      </c>
      <c r="H152" s="174">
        <v>3.5</v>
      </c>
      <c r="I152" s="175"/>
      <c r="J152" s="176">
        <f>ROUND(I152*H152,2)</f>
        <v>0</v>
      </c>
      <c r="K152" s="177"/>
      <c r="L152" s="178"/>
      <c r="M152" s="179" t="s">
        <v>1</v>
      </c>
      <c r="N152" s="180" t="s">
        <v>44</v>
      </c>
      <c r="P152" s="145">
        <f>O152*H152</f>
        <v>0</v>
      </c>
      <c r="Q152" s="145">
        <v>0.22</v>
      </c>
      <c r="R152" s="145">
        <f>Q152*H152</f>
        <v>0.77</v>
      </c>
      <c r="S152" s="145">
        <v>0</v>
      </c>
      <c r="T152" s="146">
        <f>S152*H152</f>
        <v>0</v>
      </c>
      <c r="AR152" s="147" t="s">
        <v>175</v>
      </c>
      <c r="AT152" s="147" t="s">
        <v>241</v>
      </c>
      <c r="AU152" s="147" t="s">
        <v>88</v>
      </c>
      <c r="AY152" s="15" t="s">
        <v>138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5" t="s">
        <v>86</v>
      </c>
      <c r="BK152" s="148">
        <f>ROUND(I152*H152,2)</f>
        <v>0</v>
      </c>
      <c r="BL152" s="15" t="s">
        <v>149</v>
      </c>
      <c r="BM152" s="147" t="s">
        <v>1157</v>
      </c>
    </row>
    <row r="153" spans="2:65" s="12" customFormat="1" ht="11.25">
      <c r="B153" s="149"/>
      <c r="D153" s="150" t="s">
        <v>147</v>
      </c>
      <c r="E153" s="151" t="s">
        <v>1</v>
      </c>
      <c r="F153" s="152" t="s">
        <v>1158</v>
      </c>
      <c r="H153" s="153">
        <v>3.5</v>
      </c>
      <c r="I153" s="154"/>
      <c r="L153" s="149"/>
      <c r="M153" s="155"/>
      <c r="T153" s="156"/>
      <c r="AT153" s="151" t="s">
        <v>147</v>
      </c>
      <c r="AU153" s="151" t="s">
        <v>88</v>
      </c>
      <c r="AV153" s="12" t="s">
        <v>88</v>
      </c>
      <c r="AW153" s="12" t="s">
        <v>33</v>
      </c>
      <c r="AX153" s="12" t="s">
        <v>79</v>
      </c>
      <c r="AY153" s="151" t="s">
        <v>138</v>
      </c>
    </row>
    <row r="154" spans="2:65" s="13" customFormat="1" ht="11.25">
      <c r="B154" s="157"/>
      <c r="D154" s="150" t="s">
        <v>147</v>
      </c>
      <c r="E154" s="158" t="s">
        <v>1</v>
      </c>
      <c r="F154" s="159" t="s">
        <v>148</v>
      </c>
      <c r="H154" s="160">
        <v>3.5</v>
      </c>
      <c r="I154" s="161"/>
      <c r="L154" s="157"/>
      <c r="M154" s="162"/>
      <c r="T154" s="163"/>
      <c r="AT154" s="158" t="s">
        <v>147</v>
      </c>
      <c r="AU154" s="158" t="s">
        <v>88</v>
      </c>
      <c r="AV154" s="13" t="s">
        <v>149</v>
      </c>
      <c r="AW154" s="13" t="s">
        <v>33</v>
      </c>
      <c r="AX154" s="13" t="s">
        <v>86</v>
      </c>
      <c r="AY154" s="158" t="s">
        <v>138</v>
      </c>
    </row>
    <row r="155" spans="2:65" s="1" customFormat="1" ht="21.75" customHeight="1">
      <c r="B155" s="30"/>
      <c r="C155" s="135" t="s">
        <v>137</v>
      </c>
      <c r="D155" s="135" t="s">
        <v>141</v>
      </c>
      <c r="E155" s="136" t="s">
        <v>255</v>
      </c>
      <c r="F155" s="137" t="s">
        <v>256</v>
      </c>
      <c r="G155" s="138" t="s">
        <v>252</v>
      </c>
      <c r="H155" s="139">
        <v>7.0000000000000007E-2</v>
      </c>
      <c r="I155" s="140"/>
      <c r="J155" s="141">
        <f>ROUND(I155*H155,2)</f>
        <v>0</v>
      </c>
      <c r="K155" s="142"/>
      <c r="L155" s="30"/>
      <c r="M155" s="143" t="s">
        <v>1</v>
      </c>
      <c r="N155" s="144" t="s">
        <v>44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149</v>
      </c>
      <c r="AT155" s="147" t="s">
        <v>141</v>
      </c>
      <c r="AU155" s="147" t="s">
        <v>88</v>
      </c>
      <c r="AY155" s="15" t="s">
        <v>138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5" t="s">
        <v>86</v>
      </c>
      <c r="BK155" s="148">
        <f>ROUND(I155*H155,2)</f>
        <v>0</v>
      </c>
      <c r="BL155" s="15" t="s">
        <v>149</v>
      </c>
      <c r="BM155" s="147" t="s">
        <v>1159</v>
      </c>
    </row>
    <row r="156" spans="2:65" s="12" customFormat="1" ht="11.25">
      <c r="B156" s="149"/>
      <c r="D156" s="150" t="s">
        <v>147</v>
      </c>
      <c r="E156" s="151" t="s">
        <v>1</v>
      </c>
      <c r="F156" s="152" t="s">
        <v>1160</v>
      </c>
      <c r="H156" s="153">
        <v>7.0000000000000007E-2</v>
      </c>
      <c r="I156" s="154"/>
      <c r="L156" s="149"/>
      <c r="M156" s="155"/>
      <c r="T156" s="156"/>
      <c r="AT156" s="151" t="s">
        <v>147</v>
      </c>
      <c r="AU156" s="151" t="s">
        <v>88</v>
      </c>
      <c r="AV156" s="12" t="s">
        <v>88</v>
      </c>
      <c r="AW156" s="12" t="s">
        <v>33</v>
      </c>
      <c r="AX156" s="12" t="s">
        <v>79</v>
      </c>
      <c r="AY156" s="151" t="s">
        <v>138</v>
      </c>
    </row>
    <row r="157" spans="2:65" s="13" customFormat="1" ht="11.25">
      <c r="B157" s="157"/>
      <c r="D157" s="150" t="s">
        <v>147</v>
      </c>
      <c r="E157" s="158" t="s">
        <v>1</v>
      </c>
      <c r="F157" s="159" t="s">
        <v>148</v>
      </c>
      <c r="H157" s="160">
        <v>7.0000000000000007E-2</v>
      </c>
      <c r="I157" s="161"/>
      <c r="L157" s="157"/>
      <c r="M157" s="162"/>
      <c r="T157" s="163"/>
      <c r="AT157" s="158" t="s">
        <v>147</v>
      </c>
      <c r="AU157" s="158" t="s">
        <v>88</v>
      </c>
      <c r="AV157" s="13" t="s">
        <v>149</v>
      </c>
      <c r="AW157" s="13" t="s">
        <v>33</v>
      </c>
      <c r="AX157" s="13" t="s">
        <v>86</v>
      </c>
      <c r="AY157" s="158" t="s">
        <v>138</v>
      </c>
    </row>
    <row r="158" spans="2:65" s="1" customFormat="1" ht="16.5" customHeight="1">
      <c r="B158" s="30"/>
      <c r="C158" s="170" t="s">
        <v>165</v>
      </c>
      <c r="D158" s="170" t="s">
        <v>241</v>
      </c>
      <c r="E158" s="171" t="s">
        <v>259</v>
      </c>
      <c r="F158" s="172" t="s">
        <v>260</v>
      </c>
      <c r="G158" s="173" t="s">
        <v>244</v>
      </c>
      <c r="H158" s="174">
        <v>0.7</v>
      </c>
      <c r="I158" s="175"/>
      <c r="J158" s="176">
        <f>ROUND(I158*H158,2)</f>
        <v>0</v>
      </c>
      <c r="K158" s="177"/>
      <c r="L158" s="178"/>
      <c r="M158" s="179" t="s">
        <v>1</v>
      </c>
      <c r="N158" s="180" t="s">
        <v>44</v>
      </c>
      <c r="P158" s="145">
        <f>O158*H158</f>
        <v>0</v>
      </c>
      <c r="Q158" s="145">
        <v>1E-3</v>
      </c>
      <c r="R158" s="145">
        <f>Q158*H158</f>
        <v>6.9999999999999999E-4</v>
      </c>
      <c r="S158" s="145">
        <v>0</v>
      </c>
      <c r="T158" s="146">
        <f>S158*H158</f>
        <v>0</v>
      </c>
      <c r="AR158" s="147" t="s">
        <v>175</v>
      </c>
      <c r="AT158" s="147" t="s">
        <v>241</v>
      </c>
      <c r="AU158" s="147" t="s">
        <v>88</v>
      </c>
      <c r="AY158" s="15" t="s">
        <v>138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5" t="s">
        <v>86</v>
      </c>
      <c r="BK158" s="148">
        <f>ROUND(I158*H158,2)</f>
        <v>0</v>
      </c>
      <c r="BL158" s="15" t="s">
        <v>149</v>
      </c>
      <c r="BM158" s="147" t="s">
        <v>1161</v>
      </c>
    </row>
    <row r="159" spans="2:65" s="12" customFormat="1" ht="11.25">
      <c r="B159" s="149"/>
      <c r="D159" s="150" t="s">
        <v>147</v>
      </c>
      <c r="E159" s="151" t="s">
        <v>1</v>
      </c>
      <c r="F159" s="152" t="s">
        <v>1162</v>
      </c>
      <c r="H159" s="153">
        <v>0.7</v>
      </c>
      <c r="I159" s="154"/>
      <c r="L159" s="149"/>
      <c r="M159" s="155"/>
      <c r="T159" s="156"/>
      <c r="AT159" s="151" t="s">
        <v>147</v>
      </c>
      <c r="AU159" s="151" t="s">
        <v>88</v>
      </c>
      <c r="AV159" s="12" t="s">
        <v>88</v>
      </c>
      <c r="AW159" s="12" t="s">
        <v>33</v>
      </c>
      <c r="AX159" s="12" t="s">
        <v>79</v>
      </c>
      <c r="AY159" s="151" t="s">
        <v>138</v>
      </c>
    </row>
    <row r="160" spans="2:65" s="13" customFormat="1" ht="11.25">
      <c r="B160" s="157"/>
      <c r="D160" s="150" t="s">
        <v>147</v>
      </c>
      <c r="E160" s="158" t="s">
        <v>1</v>
      </c>
      <c r="F160" s="159" t="s">
        <v>148</v>
      </c>
      <c r="H160" s="160">
        <v>0.7</v>
      </c>
      <c r="I160" s="161"/>
      <c r="L160" s="157"/>
      <c r="M160" s="162"/>
      <c r="T160" s="163"/>
      <c r="AT160" s="158" t="s">
        <v>147</v>
      </c>
      <c r="AU160" s="158" t="s">
        <v>88</v>
      </c>
      <c r="AV160" s="13" t="s">
        <v>149</v>
      </c>
      <c r="AW160" s="13" t="s">
        <v>33</v>
      </c>
      <c r="AX160" s="13" t="s">
        <v>86</v>
      </c>
      <c r="AY160" s="158" t="s">
        <v>138</v>
      </c>
    </row>
    <row r="161" spans="2:65" s="1" customFormat="1" ht="21.75" customHeight="1">
      <c r="B161" s="30"/>
      <c r="C161" s="135" t="s">
        <v>169</v>
      </c>
      <c r="D161" s="135" t="s">
        <v>141</v>
      </c>
      <c r="E161" s="136" t="s">
        <v>263</v>
      </c>
      <c r="F161" s="137" t="s">
        <v>264</v>
      </c>
      <c r="G161" s="138" t="s">
        <v>238</v>
      </c>
      <c r="H161" s="139">
        <v>70</v>
      </c>
      <c r="I161" s="140"/>
      <c r="J161" s="141">
        <f>ROUND(I161*H161,2)</f>
        <v>0</v>
      </c>
      <c r="K161" s="142"/>
      <c r="L161" s="30"/>
      <c r="M161" s="143" t="s">
        <v>1</v>
      </c>
      <c r="N161" s="144" t="s">
        <v>44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149</v>
      </c>
      <c r="AT161" s="147" t="s">
        <v>141</v>
      </c>
      <c r="AU161" s="147" t="s">
        <v>88</v>
      </c>
      <c r="AY161" s="15" t="s">
        <v>138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5" t="s">
        <v>86</v>
      </c>
      <c r="BK161" s="148">
        <f>ROUND(I161*H161,2)</f>
        <v>0</v>
      </c>
      <c r="BL161" s="15" t="s">
        <v>149</v>
      </c>
      <c r="BM161" s="147" t="s">
        <v>1163</v>
      </c>
    </row>
    <row r="162" spans="2:65" s="12" customFormat="1" ht="11.25">
      <c r="B162" s="149"/>
      <c r="D162" s="150" t="s">
        <v>147</v>
      </c>
      <c r="E162" s="151" t="s">
        <v>1</v>
      </c>
      <c r="F162" s="152" t="s">
        <v>586</v>
      </c>
      <c r="H162" s="153">
        <v>70</v>
      </c>
      <c r="I162" s="154"/>
      <c r="L162" s="149"/>
      <c r="M162" s="155"/>
      <c r="T162" s="156"/>
      <c r="AT162" s="151" t="s">
        <v>147</v>
      </c>
      <c r="AU162" s="151" t="s">
        <v>88</v>
      </c>
      <c r="AV162" s="12" t="s">
        <v>88</v>
      </c>
      <c r="AW162" s="12" t="s">
        <v>33</v>
      </c>
      <c r="AX162" s="12" t="s">
        <v>79</v>
      </c>
      <c r="AY162" s="151" t="s">
        <v>138</v>
      </c>
    </row>
    <row r="163" spans="2:65" s="13" customFormat="1" ht="11.25">
      <c r="B163" s="157"/>
      <c r="D163" s="150" t="s">
        <v>147</v>
      </c>
      <c r="E163" s="158" t="s">
        <v>1</v>
      </c>
      <c r="F163" s="159" t="s">
        <v>148</v>
      </c>
      <c r="H163" s="160">
        <v>70</v>
      </c>
      <c r="I163" s="161"/>
      <c r="L163" s="157"/>
      <c r="M163" s="162"/>
      <c r="T163" s="163"/>
      <c r="AT163" s="158" t="s">
        <v>147</v>
      </c>
      <c r="AU163" s="158" t="s">
        <v>88</v>
      </c>
      <c r="AV163" s="13" t="s">
        <v>149</v>
      </c>
      <c r="AW163" s="13" t="s">
        <v>33</v>
      </c>
      <c r="AX163" s="13" t="s">
        <v>86</v>
      </c>
      <c r="AY163" s="158" t="s">
        <v>138</v>
      </c>
    </row>
    <row r="164" spans="2:65" s="1" customFormat="1" ht="16.5" customHeight="1">
      <c r="B164" s="30"/>
      <c r="C164" s="135" t="s">
        <v>175</v>
      </c>
      <c r="D164" s="135" t="s">
        <v>141</v>
      </c>
      <c r="E164" s="136" t="s">
        <v>266</v>
      </c>
      <c r="F164" s="137" t="s">
        <v>267</v>
      </c>
      <c r="G164" s="138" t="s">
        <v>252</v>
      </c>
      <c r="H164" s="139">
        <v>1.4</v>
      </c>
      <c r="I164" s="140"/>
      <c r="J164" s="141">
        <f>ROUND(I164*H164,2)</f>
        <v>0</v>
      </c>
      <c r="K164" s="142"/>
      <c r="L164" s="30"/>
      <c r="M164" s="143" t="s">
        <v>1</v>
      </c>
      <c r="N164" s="144" t="s">
        <v>44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149</v>
      </c>
      <c r="AT164" s="147" t="s">
        <v>141</v>
      </c>
      <c r="AU164" s="147" t="s">
        <v>88</v>
      </c>
      <c r="AY164" s="15" t="s">
        <v>138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5" t="s">
        <v>86</v>
      </c>
      <c r="BK164" s="148">
        <f>ROUND(I164*H164,2)</f>
        <v>0</v>
      </c>
      <c r="BL164" s="15" t="s">
        <v>149</v>
      </c>
      <c r="BM164" s="147" t="s">
        <v>1164</v>
      </c>
    </row>
    <row r="165" spans="2:65" s="12" customFormat="1" ht="11.25">
      <c r="B165" s="149"/>
      <c r="D165" s="150" t="s">
        <v>147</v>
      </c>
      <c r="E165" s="151" t="s">
        <v>1</v>
      </c>
      <c r="F165" s="152" t="s">
        <v>1165</v>
      </c>
      <c r="H165" s="153">
        <v>1.4</v>
      </c>
      <c r="I165" s="154"/>
      <c r="L165" s="149"/>
      <c r="M165" s="155"/>
      <c r="T165" s="156"/>
      <c r="AT165" s="151" t="s">
        <v>147</v>
      </c>
      <c r="AU165" s="151" t="s">
        <v>88</v>
      </c>
      <c r="AV165" s="12" t="s">
        <v>88</v>
      </c>
      <c r="AW165" s="12" t="s">
        <v>33</v>
      </c>
      <c r="AX165" s="12" t="s">
        <v>79</v>
      </c>
      <c r="AY165" s="151" t="s">
        <v>138</v>
      </c>
    </row>
    <row r="166" spans="2:65" s="13" customFormat="1" ht="11.25">
      <c r="B166" s="157"/>
      <c r="D166" s="150" t="s">
        <v>147</v>
      </c>
      <c r="E166" s="158" t="s">
        <v>1</v>
      </c>
      <c r="F166" s="159" t="s">
        <v>148</v>
      </c>
      <c r="H166" s="160">
        <v>1.4</v>
      </c>
      <c r="I166" s="161"/>
      <c r="L166" s="157"/>
      <c r="M166" s="162"/>
      <c r="T166" s="163"/>
      <c r="AT166" s="158" t="s">
        <v>147</v>
      </c>
      <c r="AU166" s="158" t="s">
        <v>88</v>
      </c>
      <c r="AV166" s="13" t="s">
        <v>149</v>
      </c>
      <c r="AW166" s="13" t="s">
        <v>33</v>
      </c>
      <c r="AX166" s="13" t="s">
        <v>86</v>
      </c>
      <c r="AY166" s="158" t="s">
        <v>138</v>
      </c>
    </row>
    <row r="167" spans="2:65" s="11" customFormat="1" ht="22.9" customHeight="1">
      <c r="B167" s="123"/>
      <c r="D167" s="124" t="s">
        <v>78</v>
      </c>
      <c r="E167" s="133" t="s">
        <v>155</v>
      </c>
      <c r="F167" s="133" t="s">
        <v>270</v>
      </c>
      <c r="I167" s="126"/>
      <c r="J167" s="134">
        <f>BK167</f>
        <v>0</v>
      </c>
      <c r="L167" s="123"/>
      <c r="M167" s="128"/>
      <c r="P167" s="129">
        <f>SUM(P168:P170)</f>
        <v>0</v>
      </c>
      <c r="R167" s="129">
        <f>SUM(R168:R170)</f>
        <v>0.19406300000000001</v>
      </c>
      <c r="T167" s="130">
        <f>SUM(T168:T170)</f>
        <v>0</v>
      </c>
      <c r="AR167" s="124" t="s">
        <v>86</v>
      </c>
      <c r="AT167" s="131" t="s">
        <v>78</v>
      </c>
      <c r="AU167" s="131" t="s">
        <v>86</v>
      </c>
      <c r="AY167" s="124" t="s">
        <v>138</v>
      </c>
      <c r="BK167" s="132">
        <f>SUM(BK168:BK170)</f>
        <v>0</v>
      </c>
    </row>
    <row r="168" spans="2:65" s="1" customFormat="1" ht="24.2" customHeight="1">
      <c r="B168" s="30"/>
      <c r="C168" s="135" t="s">
        <v>178</v>
      </c>
      <c r="D168" s="135" t="s">
        <v>141</v>
      </c>
      <c r="E168" s="136" t="s">
        <v>271</v>
      </c>
      <c r="F168" s="137" t="s">
        <v>272</v>
      </c>
      <c r="G168" s="138" t="s">
        <v>238</v>
      </c>
      <c r="H168" s="139">
        <v>2.35</v>
      </c>
      <c r="I168" s="140"/>
      <c r="J168" s="141">
        <f>ROUND(I168*H168,2)</f>
        <v>0</v>
      </c>
      <c r="K168" s="142"/>
      <c r="L168" s="30"/>
      <c r="M168" s="143" t="s">
        <v>1</v>
      </c>
      <c r="N168" s="144" t="s">
        <v>44</v>
      </c>
      <c r="P168" s="145">
        <f>O168*H168</f>
        <v>0</v>
      </c>
      <c r="Q168" s="145">
        <v>8.2580000000000001E-2</v>
      </c>
      <c r="R168" s="145">
        <f>Q168*H168</f>
        <v>0.19406300000000001</v>
      </c>
      <c r="S168" s="145">
        <v>0</v>
      </c>
      <c r="T168" s="146">
        <f>S168*H168</f>
        <v>0</v>
      </c>
      <c r="AR168" s="147" t="s">
        <v>149</v>
      </c>
      <c r="AT168" s="147" t="s">
        <v>141</v>
      </c>
      <c r="AU168" s="147" t="s">
        <v>88</v>
      </c>
      <c r="AY168" s="15" t="s">
        <v>138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5" t="s">
        <v>86</v>
      </c>
      <c r="BK168" s="148">
        <f>ROUND(I168*H168,2)</f>
        <v>0</v>
      </c>
      <c r="BL168" s="15" t="s">
        <v>149</v>
      </c>
      <c r="BM168" s="147" t="s">
        <v>273</v>
      </c>
    </row>
    <row r="169" spans="2:65" s="12" customFormat="1" ht="11.25">
      <c r="B169" s="149"/>
      <c r="D169" s="150" t="s">
        <v>147</v>
      </c>
      <c r="E169" s="151" t="s">
        <v>1</v>
      </c>
      <c r="F169" s="152" t="s">
        <v>1166</v>
      </c>
      <c r="H169" s="153">
        <v>2.35</v>
      </c>
      <c r="I169" s="154"/>
      <c r="L169" s="149"/>
      <c r="M169" s="155"/>
      <c r="T169" s="156"/>
      <c r="AT169" s="151" t="s">
        <v>147</v>
      </c>
      <c r="AU169" s="151" t="s">
        <v>88</v>
      </c>
      <c r="AV169" s="12" t="s">
        <v>88</v>
      </c>
      <c r="AW169" s="12" t="s">
        <v>33</v>
      </c>
      <c r="AX169" s="12" t="s">
        <v>79</v>
      </c>
      <c r="AY169" s="151" t="s">
        <v>138</v>
      </c>
    </row>
    <row r="170" spans="2:65" s="13" customFormat="1" ht="11.25">
      <c r="B170" s="157"/>
      <c r="D170" s="150" t="s">
        <v>147</v>
      </c>
      <c r="E170" s="158" t="s">
        <v>1</v>
      </c>
      <c r="F170" s="159" t="s">
        <v>148</v>
      </c>
      <c r="H170" s="160">
        <v>2.35</v>
      </c>
      <c r="I170" s="161"/>
      <c r="L170" s="157"/>
      <c r="M170" s="162"/>
      <c r="T170" s="163"/>
      <c r="AT170" s="158" t="s">
        <v>147</v>
      </c>
      <c r="AU170" s="158" t="s">
        <v>88</v>
      </c>
      <c r="AV170" s="13" t="s">
        <v>149</v>
      </c>
      <c r="AW170" s="13" t="s">
        <v>33</v>
      </c>
      <c r="AX170" s="13" t="s">
        <v>86</v>
      </c>
      <c r="AY170" s="158" t="s">
        <v>138</v>
      </c>
    </row>
    <row r="171" spans="2:65" s="11" customFormat="1" ht="22.9" customHeight="1">
      <c r="B171" s="123"/>
      <c r="D171" s="124" t="s">
        <v>78</v>
      </c>
      <c r="E171" s="133" t="s">
        <v>165</v>
      </c>
      <c r="F171" s="133" t="s">
        <v>275</v>
      </c>
      <c r="I171" s="126"/>
      <c r="J171" s="134">
        <f>BK171</f>
        <v>0</v>
      </c>
      <c r="L171" s="123"/>
      <c r="M171" s="128"/>
      <c r="P171" s="129">
        <f>SUM(P172:P183)</f>
        <v>0</v>
      </c>
      <c r="R171" s="129">
        <f>SUM(R172:R183)</f>
        <v>25.146718100000005</v>
      </c>
      <c r="T171" s="130">
        <f>SUM(T172:T183)</f>
        <v>3.6000000000000002E-4</v>
      </c>
      <c r="AR171" s="124" t="s">
        <v>86</v>
      </c>
      <c r="AT171" s="131" t="s">
        <v>78</v>
      </c>
      <c r="AU171" s="131" t="s">
        <v>86</v>
      </c>
      <c r="AY171" s="124" t="s">
        <v>138</v>
      </c>
      <c r="BK171" s="132">
        <f>SUM(BK172:BK183)</f>
        <v>0</v>
      </c>
    </row>
    <row r="172" spans="2:65" s="1" customFormat="1" ht="24.2" customHeight="1">
      <c r="B172" s="30"/>
      <c r="C172" s="135" t="s">
        <v>182</v>
      </c>
      <c r="D172" s="135" t="s">
        <v>141</v>
      </c>
      <c r="E172" s="136" t="s">
        <v>276</v>
      </c>
      <c r="F172" s="137" t="s">
        <v>277</v>
      </c>
      <c r="G172" s="138" t="s">
        <v>278</v>
      </c>
      <c r="H172" s="139">
        <v>1</v>
      </c>
      <c r="I172" s="140"/>
      <c r="J172" s="141">
        <f>ROUND(I172*H172,2)</f>
        <v>0</v>
      </c>
      <c r="K172" s="142"/>
      <c r="L172" s="30"/>
      <c r="M172" s="143" t="s">
        <v>1</v>
      </c>
      <c r="N172" s="144" t="s">
        <v>44</v>
      </c>
      <c r="P172" s="145">
        <f>O172*H172</f>
        <v>0</v>
      </c>
      <c r="Q172" s="145">
        <v>0.1658</v>
      </c>
      <c r="R172" s="145">
        <f>Q172*H172</f>
        <v>0.1658</v>
      </c>
      <c r="S172" s="145">
        <v>0</v>
      </c>
      <c r="T172" s="146">
        <f>S172*H172</f>
        <v>0</v>
      </c>
      <c r="AR172" s="147" t="s">
        <v>149</v>
      </c>
      <c r="AT172" s="147" t="s">
        <v>141</v>
      </c>
      <c r="AU172" s="147" t="s">
        <v>88</v>
      </c>
      <c r="AY172" s="15" t="s">
        <v>138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5" t="s">
        <v>86</v>
      </c>
      <c r="BK172" s="148">
        <f>ROUND(I172*H172,2)</f>
        <v>0</v>
      </c>
      <c r="BL172" s="15" t="s">
        <v>149</v>
      </c>
      <c r="BM172" s="147" t="s">
        <v>279</v>
      </c>
    </row>
    <row r="173" spans="2:65" s="12" customFormat="1" ht="11.25">
      <c r="B173" s="149"/>
      <c r="D173" s="150" t="s">
        <v>147</v>
      </c>
      <c r="E173" s="151" t="s">
        <v>1</v>
      </c>
      <c r="F173" s="152" t="s">
        <v>280</v>
      </c>
      <c r="H173" s="153">
        <v>1</v>
      </c>
      <c r="I173" s="154"/>
      <c r="L173" s="149"/>
      <c r="M173" s="155"/>
      <c r="T173" s="156"/>
      <c r="AT173" s="151" t="s">
        <v>147</v>
      </c>
      <c r="AU173" s="151" t="s">
        <v>88</v>
      </c>
      <c r="AV173" s="12" t="s">
        <v>88</v>
      </c>
      <c r="AW173" s="12" t="s">
        <v>33</v>
      </c>
      <c r="AX173" s="12" t="s">
        <v>79</v>
      </c>
      <c r="AY173" s="151" t="s">
        <v>138</v>
      </c>
    </row>
    <row r="174" spans="2:65" s="13" customFormat="1" ht="11.25">
      <c r="B174" s="157"/>
      <c r="D174" s="150" t="s">
        <v>147</v>
      </c>
      <c r="E174" s="158" t="s">
        <v>1</v>
      </c>
      <c r="F174" s="159" t="s">
        <v>148</v>
      </c>
      <c r="H174" s="160">
        <v>1</v>
      </c>
      <c r="I174" s="161"/>
      <c r="L174" s="157"/>
      <c r="M174" s="162"/>
      <c r="T174" s="163"/>
      <c r="AT174" s="158" t="s">
        <v>147</v>
      </c>
      <c r="AU174" s="158" t="s">
        <v>88</v>
      </c>
      <c r="AV174" s="13" t="s">
        <v>149</v>
      </c>
      <c r="AW174" s="13" t="s">
        <v>33</v>
      </c>
      <c r="AX174" s="13" t="s">
        <v>86</v>
      </c>
      <c r="AY174" s="158" t="s">
        <v>138</v>
      </c>
    </row>
    <row r="175" spans="2:65" s="1" customFormat="1" ht="16.5" customHeight="1">
      <c r="B175" s="30"/>
      <c r="C175" s="135" t="s">
        <v>186</v>
      </c>
      <c r="D175" s="135" t="s">
        <v>141</v>
      </c>
      <c r="E175" s="136" t="s">
        <v>281</v>
      </c>
      <c r="F175" s="137" t="s">
        <v>282</v>
      </c>
      <c r="G175" s="138" t="s">
        <v>238</v>
      </c>
      <c r="H175" s="139">
        <v>6</v>
      </c>
      <c r="I175" s="140"/>
      <c r="J175" s="141">
        <f>ROUND(I175*H175,2)</f>
        <v>0</v>
      </c>
      <c r="K175" s="142"/>
      <c r="L175" s="30"/>
      <c r="M175" s="143" t="s">
        <v>1</v>
      </c>
      <c r="N175" s="144" t="s">
        <v>44</v>
      </c>
      <c r="P175" s="145">
        <f>O175*H175</f>
        <v>0</v>
      </c>
      <c r="Q175" s="145">
        <v>4.0000000000000003E-5</v>
      </c>
      <c r="R175" s="145">
        <f>Q175*H175</f>
        <v>2.4000000000000003E-4</v>
      </c>
      <c r="S175" s="145">
        <v>6.0000000000000002E-5</v>
      </c>
      <c r="T175" s="146">
        <f>S175*H175</f>
        <v>3.6000000000000002E-4</v>
      </c>
      <c r="AR175" s="147" t="s">
        <v>149</v>
      </c>
      <c r="AT175" s="147" t="s">
        <v>141</v>
      </c>
      <c r="AU175" s="147" t="s">
        <v>88</v>
      </c>
      <c r="AY175" s="15" t="s">
        <v>138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5" t="s">
        <v>86</v>
      </c>
      <c r="BK175" s="148">
        <f>ROUND(I175*H175,2)</f>
        <v>0</v>
      </c>
      <c r="BL175" s="15" t="s">
        <v>149</v>
      </c>
      <c r="BM175" s="147" t="s">
        <v>283</v>
      </c>
    </row>
    <row r="176" spans="2:65" s="12" customFormat="1" ht="11.25">
      <c r="B176" s="149"/>
      <c r="D176" s="150" t="s">
        <v>147</v>
      </c>
      <c r="E176" s="151" t="s">
        <v>1</v>
      </c>
      <c r="F176" s="152" t="s">
        <v>284</v>
      </c>
      <c r="H176" s="153">
        <v>6</v>
      </c>
      <c r="I176" s="154"/>
      <c r="L176" s="149"/>
      <c r="M176" s="155"/>
      <c r="T176" s="156"/>
      <c r="AT176" s="151" t="s">
        <v>147</v>
      </c>
      <c r="AU176" s="151" t="s">
        <v>88</v>
      </c>
      <c r="AV176" s="12" t="s">
        <v>88</v>
      </c>
      <c r="AW176" s="12" t="s">
        <v>33</v>
      </c>
      <c r="AX176" s="12" t="s">
        <v>79</v>
      </c>
      <c r="AY176" s="151" t="s">
        <v>138</v>
      </c>
    </row>
    <row r="177" spans="2:65" s="13" customFormat="1" ht="11.25">
      <c r="B177" s="157"/>
      <c r="D177" s="150" t="s">
        <v>147</v>
      </c>
      <c r="E177" s="158" t="s">
        <v>1</v>
      </c>
      <c r="F177" s="159" t="s">
        <v>148</v>
      </c>
      <c r="H177" s="160">
        <v>6</v>
      </c>
      <c r="I177" s="161"/>
      <c r="L177" s="157"/>
      <c r="M177" s="162"/>
      <c r="T177" s="163"/>
      <c r="AT177" s="158" t="s">
        <v>147</v>
      </c>
      <c r="AU177" s="158" t="s">
        <v>88</v>
      </c>
      <c r="AV177" s="13" t="s">
        <v>149</v>
      </c>
      <c r="AW177" s="13" t="s">
        <v>33</v>
      </c>
      <c r="AX177" s="13" t="s">
        <v>86</v>
      </c>
      <c r="AY177" s="158" t="s">
        <v>138</v>
      </c>
    </row>
    <row r="178" spans="2:65" s="1" customFormat="1" ht="24.2" customHeight="1">
      <c r="B178" s="30"/>
      <c r="C178" s="135" t="s">
        <v>8</v>
      </c>
      <c r="D178" s="135" t="s">
        <v>141</v>
      </c>
      <c r="E178" s="136" t="s">
        <v>285</v>
      </c>
      <c r="F178" s="137" t="s">
        <v>286</v>
      </c>
      <c r="G178" s="138" t="s">
        <v>238</v>
      </c>
      <c r="H178" s="139">
        <v>91.051000000000002</v>
      </c>
      <c r="I178" s="140"/>
      <c r="J178" s="141">
        <f>ROUND(I178*H178,2)</f>
        <v>0</v>
      </c>
      <c r="K178" s="142"/>
      <c r="L178" s="30"/>
      <c r="M178" s="143" t="s">
        <v>1</v>
      </c>
      <c r="N178" s="144" t="s">
        <v>44</v>
      </c>
      <c r="P178" s="145">
        <f>O178*H178</f>
        <v>0</v>
      </c>
      <c r="Q178" s="145">
        <v>2.3099999999999999E-2</v>
      </c>
      <c r="R178" s="145">
        <f>Q178*H178</f>
        <v>2.1032780999999998</v>
      </c>
      <c r="S178" s="145">
        <v>0</v>
      </c>
      <c r="T178" s="146">
        <f>S178*H178</f>
        <v>0</v>
      </c>
      <c r="AR178" s="147" t="s">
        <v>149</v>
      </c>
      <c r="AT178" s="147" t="s">
        <v>141</v>
      </c>
      <c r="AU178" s="147" t="s">
        <v>88</v>
      </c>
      <c r="AY178" s="15" t="s">
        <v>138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5" t="s">
        <v>86</v>
      </c>
      <c r="BK178" s="148">
        <f>ROUND(I178*H178,2)</f>
        <v>0</v>
      </c>
      <c r="BL178" s="15" t="s">
        <v>149</v>
      </c>
      <c r="BM178" s="147" t="s">
        <v>287</v>
      </c>
    </row>
    <row r="179" spans="2:65" s="12" customFormat="1" ht="11.25">
      <c r="B179" s="149"/>
      <c r="D179" s="150" t="s">
        <v>147</v>
      </c>
      <c r="E179" s="151" t="s">
        <v>1</v>
      </c>
      <c r="F179" s="152" t="s">
        <v>1167</v>
      </c>
      <c r="H179" s="153">
        <v>91.051000000000002</v>
      </c>
      <c r="I179" s="154"/>
      <c r="L179" s="149"/>
      <c r="M179" s="155"/>
      <c r="T179" s="156"/>
      <c r="AT179" s="151" t="s">
        <v>147</v>
      </c>
      <c r="AU179" s="151" t="s">
        <v>88</v>
      </c>
      <c r="AV179" s="12" t="s">
        <v>88</v>
      </c>
      <c r="AW179" s="12" t="s">
        <v>33</v>
      </c>
      <c r="AX179" s="12" t="s">
        <v>79</v>
      </c>
      <c r="AY179" s="151" t="s">
        <v>138</v>
      </c>
    </row>
    <row r="180" spans="2:65" s="13" customFormat="1" ht="11.25">
      <c r="B180" s="157"/>
      <c r="D180" s="150" t="s">
        <v>147</v>
      </c>
      <c r="E180" s="158" t="s">
        <v>1</v>
      </c>
      <c r="F180" s="159" t="s">
        <v>148</v>
      </c>
      <c r="H180" s="160">
        <v>91.051000000000002</v>
      </c>
      <c r="I180" s="161"/>
      <c r="L180" s="157"/>
      <c r="M180" s="162"/>
      <c r="T180" s="163"/>
      <c r="AT180" s="158" t="s">
        <v>147</v>
      </c>
      <c r="AU180" s="158" t="s">
        <v>88</v>
      </c>
      <c r="AV180" s="13" t="s">
        <v>149</v>
      </c>
      <c r="AW180" s="13" t="s">
        <v>33</v>
      </c>
      <c r="AX180" s="13" t="s">
        <v>86</v>
      </c>
      <c r="AY180" s="158" t="s">
        <v>138</v>
      </c>
    </row>
    <row r="181" spans="2:65" s="1" customFormat="1" ht="24.2" customHeight="1">
      <c r="B181" s="30"/>
      <c r="C181" s="135" t="s">
        <v>198</v>
      </c>
      <c r="D181" s="135" t="s">
        <v>141</v>
      </c>
      <c r="E181" s="136" t="s">
        <v>289</v>
      </c>
      <c r="F181" s="137" t="s">
        <v>290</v>
      </c>
      <c r="G181" s="138" t="s">
        <v>238</v>
      </c>
      <c r="H181" s="139">
        <v>544.70000000000005</v>
      </c>
      <c r="I181" s="140"/>
      <c r="J181" s="141">
        <f>ROUND(I181*H181,2)</f>
        <v>0</v>
      </c>
      <c r="K181" s="142"/>
      <c r="L181" s="30"/>
      <c r="M181" s="143" t="s">
        <v>1</v>
      </c>
      <c r="N181" s="144" t="s">
        <v>44</v>
      </c>
      <c r="P181" s="145">
        <f>O181*H181</f>
        <v>0</v>
      </c>
      <c r="Q181" s="145">
        <v>4.2000000000000003E-2</v>
      </c>
      <c r="R181" s="145">
        <f>Q181*H181</f>
        <v>22.877400000000005</v>
      </c>
      <c r="S181" s="145">
        <v>0</v>
      </c>
      <c r="T181" s="146">
        <f>S181*H181</f>
        <v>0</v>
      </c>
      <c r="AR181" s="147" t="s">
        <v>149</v>
      </c>
      <c r="AT181" s="147" t="s">
        <v>141</v>
      </c>
      <c r="AU181" s="147" t="s">
        <v>88</v>
      </c>
      <c r="AY181" s="15" t="s">
        <v>138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5" t="s">
        <v>86</v>
      </c>
      <c r="BK181" s="148">
        <f>ROUND(I181*H181,2)</f>
        <v>0</v>
      </c>
      <c r="BL181" s="15" t="s">
        <v>149</v>
      </c>
      <c r="BM181" s="147" t="s">
        <v>291</v>
      </c>
    </row>
    <row r="182" spans="2:65" s="12" customFormat="1" ht="11.25">
      <c r="B182" s="149"/>
      <c r="D182" s="150" t="s">
        <v>147</v>
      </c>
      <c r="E182" s="151" t="s">
        <v>1</v>
      </c>
      <c r="F182" s="152" t="s">
        <v>1168</v>
      </c>
      <c r="H182" s="153">
        <v>544.70000000000005</v>
      </c>
      <c r="I182" s="154"/>
      <c r="L182" s="149"/>
      <c r="M182" s="155"/>
      <c r="T182" s="156"/>
      <c r="AT182" s="151" t="s">
        <v>147</v>
      </c>
      <c r="AU182" s="151" t="s">
        <v>88</v>
      </c>
      <c r="AV182" s="12" t="s">
        <v>88</v>
      </c>
      <c r="AW182" s="12" t="s">
        <v>33</v>
      </c>
      <c r="AX182" s="12" t="s">
        <v>79</v>
      </c>
      <c r="AY182" s="151" t="s">
        <v>138</v>
      </c>
    </row>
    <row r="183" spans="2:65" s="13" customFormat="1" ht="11.25">
      <c r="B183" s="157"/>
      <c r="D183" s="150" t="s">
        <v>147</v>
      </c>
      <c r="E183" s="158" t="s">
        <v>1</v>
      </c>
      <c r="F183" s="159" t="s">
        <v>148</v>
      </c>
      <c r="H183" s="160">
        <v>544.70000000000005</v>
      </c>
      <c r="I183" s="161"/>
      <c r="L183" s="157"/>
      <c r="M183" s="162"/>
      <c r="T183" s="163"/>
      <c r="AT183" s="158" t="s">
        <v>147</v>
      </c>
      <c r="AU183" s="158" t="s">
        <v>88</v>
      </c>
      <c r="AV183" s="13" t="s">
        <v>149</v>
      </c>
      <c r="AW183" s="13" t="s">
        <v>33</v>
      </c>
      <c r="AX183" s="13" t="s">
        <v>86</v>
      </c>
      <c r="AY183" s="158" t="s">
        <v>138</v>
      </c>
    </row>
    <row r="184" spans="2:65" s="11" customFormat="1" ht="22.9" customHeight="1">
      <c r="B184" s="123"/>
      <c r="D184" s="124" t="s">
        <v>78</v>
      </c>
      <c r="E184" s="133" t="s">
        <v>178</v>
      </c>
      <c r="F184" s="133" t="s">
        <v>293</v>
      </c>
      <c r="I184" s="126"/>
      <c r="J184" s="134">
        <f>BK184</f>
        <v>0</v>
      </c>
      <c r="L184" s="123"/>
      <c r="M184" s="128"/>
      <c r="P184" s="129">
        <f>SUM(P185:P196)</f>
        <v>0</v>
      </c>
      <c r="R184" s="129">
        <f>SUM(R185:R196)</f>
        <v>0.18365099999999998</v>
      </c>
      <c r="T184" s="130">
        <f>SUM(T185:T196)</f>
        <v>0.67245100000000002</v>
      </c>
      <c r="AR184" s="124" t="s">
        <v>86</v>
      </c>
      <c r="AT184" s="131" t="s">
        <v>78</v>
      </c>
      <c r="AU184" s="131" t="s">
        <v>86</v>
      </c>
      <c r="AY184" s="124" t="s">
        <v>138</v>
      </c>
      <c r="BK184" s="132">
        <f>SUM(BK185:BK196)</f>
        <v>0</v>
      </c>
    </row>
    <row r="185" spans="2:65" s="1" customFormat="1" ht="16.5" customHeight="1">
      <c r="B185" s="30"/>
      <c r="C185" s="135" t="s">
        <v>203</v>
      </c>
      <c r="D185" s="135" t="s">
        <v>141</v>
      </c>
      <c r="E185" s="136" t="s">
        <v>294</v>
      </c>
      <c r="F185" s="137" t="s">
        <v>295</v>
      </c>
      <c r="G185" s="138" t="s">
        <v>238</v>
      </c>
      <c r="H185" s="139">
        <v>706.35</v>
      </c>
      <c r="I185" s="140"/>
      <c r="J185" s="141">
        <f>ROUND(I185*H185,2)</f>
        <v>0</v>
      </c>
      <c r="K185" s="142"/>
      <c r="L185" s="30"/>
      <c r="M185" s="143" t="s">
        <v>1</v>
      </c>
      <c r="N185" s="144" t="s">
        <v>44</v>
      </c>
      <c r="P185" s="145">
        <f>O185*H185</f>
        <v>0</v>
      </c>
      <c r="Q185" s="145">
        <v>2.5999999999999998E-4</v>
      </c>
      <c r="R185" s="145">
        <f>Q185*H185</f>
        <v>0.18365099999999998</v>
      </c>
      <c r="S185" s="145">
        <v>2.5999999999999998E-4</v>
      </c>
      <c r="T185" s="146">
        <f>S185*H185</f>
        <v>0.18365099999999998</v>
      </c>
      <c r="AR185" s="147" t="s">
        <v>296</v>
      </c>
      <c r="AT185" s="147" t="s">
        <v>141</v>
      </c>
      <c r="AU185" s="147" t="s">
        <v>88</v>
      </c>
      <c r="AY185" s="15" t="s">
        <v>138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5" t="s">
        <v>86</v>
      </c>
      <c r="BK185" s="148">
        <f>ROUND(I185*H185,2)</f>
        <v>0</v>
      </c>
      <c r="BL185" s="15" t="s">
        <v>296</v>
      </c>
      <c r="BM185" s="147" t="s">
        <v>297</v>
      </c>
    </row>
    <row r="186" spans="2:65" s="12" customFormat="1" ht="11.25">
      <c r="B186" s="149"/>
      <c r="D186" s="150" t="s">
        <v>147</v>
      </c>
      <c r="E186" s="151" t="s">
        <v>1</v>
      </c>
      <c r="F186" s="152" t="s">
        <v>1169</v>
      </c>
      <c r="H186" s="153">
        <v>651.29999999999995</v>
      </c>
      <c r="I186" s="154"/>
      <c r="L186" s="149"/>
      <c r="M186" s="155"/>
      <c r="T186" s="156"/>
      <c r="AT186" s="151" t="s">
        <v>147</v>
      </c>
      <c r="AU186" s="151" t="s">
        <v>88</v>
      </c>
      <c r="AV186" s="12" t="s">
        <v>88</v>
      </c>
      <c r="AW186" s="12" t="s">
        <v>33</v>
      </c>
      <c r="AX186" s="12" t="s">
        <v>79</v>
      </c>
      <c r="AY186" s="151" t="s">
        <v>138</v>
      </c>
    </row>
    <row r="187" spans="2:65" s="12" customFormat="1" ht="11.25">
      <c r="B187" s="149"/>
      <c r="D187" s="150" t="s">
        <v>147</v>
      </c>
      <c r="E187" s="151" t="s">
        <v>1</v>
      </c>
      <c r="F187" s="152" t="s">
        <v>299</v>
      </c>
      <c r="H187" s="153">
        <v>3.4350000000000001</v>
      </c>
      <c r="I187" s="154"/>
      <c r="L187" s="149"/>
      <c r="M187" s="155"/>
      <c r="T187" s="156"/>
      <c r="AT187" s="151" t="s">
        <v>147</v>
      </c>
      <c r="AU187" s="151" t="s">
        <v>88</v>
      </c>
      <c r="AV187" s="12" t="s">
        <v>88</v>
      </c>
      <c r="AW187" s="12" t="s">
        <v>33</v>
      </c>
      <c r="AX187" s="12" t="s">
        <v>79</v>
      </c>
      <c r="AY187" s="151" t="s">
        <v>138</v>
      </c>
    </row>
    <row r="188" spans="2:65" s="12" customFormat="1" ht="11.25">
      <c r="B188" s="149"/>
      <c r="D188" s="150" t="s">
        <v>147</v>
      </c>
      <c r="E188" s="151" t="s">
        <v>1</v>
      </c>
      <c r="F188" s="152" t="s">
        <v>1170</v>
      </c>
      <c r="H188" s="153">
        <v>49.365000000000002</v>
      </c>
      <c r="I188" s="154"/>
      <c r="L188" s="149"/>
      <c r="M188" s="155"/>
      <c r="T188" s="156"/>
      <c r="AT188" s="151" t="s">
        <v>147</v>
      </c>
      <c r="AU188" s="151" t="s">
        <v>88</v>
      </c>
      <c r="AV188" s="12" t="s">
        <v>88</v>
      </c>
      <c r="AW188" s="12" t="s">
        <v>33</v>
      </c>
      <c r="AX188" s="12" t="s">
        <v>79</v>
      </c>
      <c r="AY188" s="151" t="s">
        <v>138</v>
      </c>
    </row>
    <row r="189" spans="2:65" s="12" customFormat="1" ht="11.25">
      <c r="B189" s="149"/>
      <c r="D189" s="150" t="s">
        <v>147</v>
      </c>
      <c r="E189" s="151" t="s">
        <v>1</v>
      </c>
      <c r="F189" s="152" t="s">
        <v>1171</v>
      </c>
      <c r="H189" s="153">
        <v>2.25</v>
      </c>
      <c r="I189" s="154"/>
      <c r="L189" s="149"/>
      <c r="M189" s="155"/>
      <c r="T189" s="156"/>
      <c r="AT189" s="151" t="s">
        <v>147</v>
      </c>
      <c r="AU189" s="151" t="s">
        <v>88</v>
      </c>
      <c r="AV189" s="12" t="s">
        <v>88</v>
      </c>
      <c r="AW189" s="12" t="s">
        <v>33</v>
      </c>
      <c r="AX189" s="12" t="s">
        <v>79</v>
      </c>
      <c r="AY189" s="151" t="s">
        <v>138</v>
      </c>
    </row>
    <row r="190" spans="2:65" s="13" customFormat="1" ht="11.25">
      <c r="B190" s="157"/>
      <c r="D190" s="150" t="s">
        <v>147</v>
      </c>
      <c r="E190" s="158" t="s">
        <v>1</v>
      </c>
      <c r="F190" s="159" t="s">
        <v>148</v>
      </c>
      <c r="H190" s="160">
        <v>706.35</v>
      </c>
      <c r="I190" s="161"/>
      <c r="L190" s="157"/>
      <c r="M190" s="162"/>
      <c r="T190" s="163"/>
      <c r="AT190" s="158" t="s">
        <v>147</v>
      </c>
      <c r="AU190" s="158" t="s">
        <v>88</v>
      </c>
      <c r="AV190" s="13" t="s">
        <v>149</v>
      </c>
      <c r="AW190" s="13" t="s">
        <v>33</v>
      </c>
      <c r="AX190" s="13" t="s">
        <v>86</v>
      </c>
      <c r="AY190" s="158" t="s">
        <v>138</v>
      </c>
    </row>
    <row r="191" spans="2:65" s="1" customFormat="1" ht="16.5" customHeight="1">
      <c r="B191" s="30"/>
      <c r="C191" s="135" t="s">
        <v>206</v>
      </c>
      <c r="D191" s="135" t="s">
        <v>141</v>
      </c>
      <c r="E191" s="136" t="s">
        <v>302</v>
      </c>
      <c r="F191" s="137" t="s">
        <v>303</v>
      </c>
      <c r="G191" s="138" t="s">
        <v>144</v>
      </c>
      <c r="H191" s="139">
        <v>3</v>
      </c>
      <c r="I191" s="140"/>
      <c r="J191" s="141">
        <f>ROUND(I191*H191,2)</f>
        <v>0</v>
      </c>
      <c r="K191" s="142"/>
      <c r="L191" s="30"/>
      <c r="M191" s="143" t="s">
        <v>1</v>
      </c>
      <c r="N191" s="144" t="s">
        <v>44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149</v>
      </c>
      <c r="AT191" s="147" t="s">
        <v>141</v>
      </c>
      <c r="AU191" s="147" t="s">
        <v>88</v>
      </c>
      <c r="AY191" s="15" t="s">
        <v>138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5" t="s">
        <v>86</v>
      </c>
      <c r="BK191" s="148">
        <f>ROUND(I191*H191,2)</f>
        <v>0</v>
      </c>
      <c r="BL191" s="15" t="s">
        <v>149</v>
      </c>
      <c r="BM191" s="147" t="s">
        <v>304</v>
      </c>
    </row>
    <row r="192" spans="2:65" s="12" customFormat="1" ht="11.25">
      <c r="B192" s="149"/>
      <c r="D192" s="150" t="s">
        <v>147</v>
      </c>
      <c r="E192" s="151" t="s">
        <v>1</v>
      </c>
      <c r="F192" s="152" t="s">
        <v>1172</v>
      </c>
      <c r="H192" s="153">
        <v>3</v>
      </c>
      <c r="I192" s="154"/>
      <c r="L192" s="149"/>
      <c r="M192" s="155"/>
      <c r="T192" s="156"/>
      <c r="AT192" s="151" t="s">
        <v>147</v>
      </c>
      <c r="AU192" s="151" t="s">
        <v>88</v>
      </c>
      <c r="AV192" s="12" t="s">
        <v>88</v>
      </c>
      <c r="AW192" s="12" t="s">
        <v>33</v>
      </c>
      <c r="AX192" s="12" t="s">
        <v>79</v>
      </c>
      <c r="AY192" s="151" t="s">
        <v>138</v>
      </c>
    </row>
    <row r="193" spans="2:65" s="13" customFormat="1" ht="11.25">
      <c r="B193" s="157"/>
      <c r="D193" s="150" t="s">
        <v>147</v>
      </c>
      <c r="E193" s="158" t="s">
        <v>1</v>
      </c>
      <c r="F193" s="159" t="s">
        <v>148</v>
      </c>
      <c r="H193" s="160">
        <v>3</v>
      </c>
      <c r="I193" s="161"/>
      <c r="L193" s="157"/>
      <c r="M193" s="162"/>
      <c r="T193" s="163"/>
      <c r="AT193" s="158" t="s">
        <v>147</v>
      </c>
      <c r="AU193" s="158" t="s">
        <v>88</v>
      </c>
      <c r="AV193" s="13" t="s">
        <v>149</v>
      </c>
      <c r="AW193" s="13" t="s">
        <v>33</v>
      </c>
      <c r="AX193" s="13" t="s">
        <v>86</v>
      </c>
      <c r="AY193" s="158" t="s">
        <v>138</v>
      </c>
    </row>
    <row r="194" spans="2:65" s="1" customFormat="1" ht="24.2" customHeight="1">
      <c r="B194" s="30"/>
      <c r="C194" s="135" t="s">
        <v>296</v>
      </c>
      <c r="D194" s="135" t="s">
        <v>141</v>
      </c>
      <c r="E194" s="136" t="s">
        <v>306</v>
      </c>
      <c r="F194" s="137" t="s">
        <v>307</v>
      </c>
      <c r="G194" s="138" t="s">
        <v>238</v>
      </c>
      <c r="H194" s="139">
        <v>2.35</v>
      </c>
      <c r="I194" s="140"/>
      <c r="J194" s="141">
        <f>ROUND(I194*H194,2)</f>
        <v>0</v>
      </c>
      <c r="K194" s="142"/>
      <c r="L194" s="30"/>
      <c r="M194" s="143" t="s">
        <v>1</v>
      </c>
      <c r="N194" s="144" t="s">
        <v>44</v>
      </c>
      <c r="P194" s="145">
        <f>O194*H194</f>
        <v>0</v>
      </c>
      <c r="Q194" s="145">
        <v>0</v>
      </c>
      <c r="R194" s="145">
        <f>Q194*H194</f>
        <v>0</v>
      </c>
      <c r="S194" s="145">
        <v>0.20799999999999999</v>
      </c>
      <c r="T194" s="146">
        <f>S194*H194</f>
        <v>0.48880000000000001</v>
      </c>
      <c r="AR194" s="147" t="s">
        <v>149</v>
      </c>
      <c r="AT194" s="147" t="s">
        <v>141</v>
      </c>
      <c r="AU194" s="147" t="s">
        <v>88</v>
      </c>
      <c r="AY194" s="15" t="s">
        <v>138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5" t="s">
        <v>86</v>
      </c>
      <c r="BK194" s="148">
        <f>ROUND(I194*H194,2)</f>
        <v>0</v>
      </c>
      <c r="BL194" s="15" t="s">
        <v>149</v>
      </c>
      <c r="BM194" s="147" t="s">
        <v>308</v>
      </c>
    </row>
    <row r="195" spans="2:65" s="12" customFormat="1" ht="11.25">
      <c r="B195" s="149"/>
      <c r="D195" s="150" t="s">
        <v>147</v>
      </c>
      <c r="E195" s="151" t="s">
        <v>1</v>
      </c>
      <c r="F195" s="152" t="s">
        <v>1173</v>
      </c>
      <c r="H195" s="153">
        <v>2.35</v>
      </c>
      <c r="I195" s="154"/>
      <c r="L195" s="149"/>
      <c r="M195" s="155"/>
      <c r="T195" s="156"/>
      <c r="AT195" s="151" t="s">
        <v>147</v>
      </c>
      <c r="AU195" s="151" t="s">
        <v>88</v>
      </c>
      <c r="AV195" s="12" t="s">
        <v>88</v>
      </c>
      <c r="AW195" s="12" t="s">
        <v>33</v>
      </c>
      <c r="AX195" s="12" t="s">
        <v>79</v>
      </c>
      <c r="AY195" s="151" t="s">
        <v>138</v>
      </c>
    </row>
    <row r="196" spans="2:65" s="13" customFormat="1" ht="11.25">
      <c r="B196" s="157"/>
      <c r="D196" s="150" t="s">
        <v>147</v>
      </c>
      <c r="E196" s="158" t="s">
        <v>1</v>
      </c>
      <c r="F196" s="159" t="s">
        <v>148</v>
      </c>
      <c r="H196" s="160">
        <v>2.35</v>
      </c>
      <c r="I196" s="161"/>
      <c r="L196" s="157"/>
      <c r="M196" s="162"/>
      <c r="T196" s="163"/>
      <c r="AT196" s="158" t="s">
        <v>147</v>
      </c>
      <c r="AU196" s="158" t="s">
        <v>88</v>
      </c>
      <c r="AV196" s="13" t="s">
        <v>149</v>
      </c>
      <c r="AW196" s="13" t="s">
        <v>33</v>
      </c>
      <c r="AX196" s="13" t="s">
        <v>86</v>
      </c>
      <c r="AY196" s="158" t="s">
        <v>138</v>
      </c>
    </row>
    <row r="197" spans="2:65" s="11" customFormat="1" ht="22.9" customHeight="1">
      <c r="B197" s="123"/>
      <c r="D197" s="124" t="s">
        <v>78</v>
      </c>
      <c r="E197" s="133" t="s">
        <v>309</v>
      </c>
      <c r="F197" s="133" t="s">
        <v>310</v>
      </c>
      <c r="I197" s="126"/>
      <c r="J197" s="134">
        <f>BK197</f>
        <v>0</v>
      </c>
      <c r="L197" s="123"/>
      <c r="M197" s="128"/>
      <c r="P197" s="129">
        <f>SUM(P198:P214)</f>
        <v>0</v>
      </c>
      <c r="R197" s="129">
        <f>SUM(R198:R214)</f>
        <v>0</v>
      </c>
      <c r="T197" s="130">
        <f>SUM(T198:T214)</f>
        <v>0</v>
      </c>
      <c r="AR197" s="124" t="s">
        <v>86</v>
      </c>
      <c r="AT197" s="131" t="s">
        <v>78</v>
      </c>
      <c r="AU197" s="131" t="s">
        <v>86</v>
      </c>
      <c r="AY197" s="124" t="s">
        <v>138</v>
      </c>
      <c r="BK197" s="132">
        <f>SUM(BK198:BK214)</f>
        <v>0</v>
      </c>
    </row>
    <row r="198" spans="2:65" s="1" customFormat="1" ht="24.2" customHeight="1">
      <c r="B198" s="30"/>
      <c r="C198" s="135" t="s">
        <v>311</v>
      </c>
      <c r="D198" s="135" t="s">
        <v>141</v>
      </c>
      <c r="E198" s="136" t="s">
        <v>312</v>
      </c>
      <c r="F198" s="137" t="s">
        <v>313</v>
      </c>
      <c r="G198" s="138" t="s">
        <v>314</v>
      </c>
      <c r="H198" s="139">
        <v>24.812000000000001</v>
      </c>
      <c r="I198" s="140"/>
      <c r="J198" s="141">
        <f>ROUND(I198*H198,2)</f>
        <v>0</v>
      </c>
      <c r="K198" s="142"/>
      <c r="L198" s="30"/>
      <c r="M198" s="143" t="s">
        <v>1</v>
      </c>
      <c r="N198" s="144" t="s">
        <v>44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149</v>
      </c>
      <c r="AT198" s="147" t="s">
        <v>141</v>
      </c>
      <c r="AU198" s="147" t="s">
        <v>88</v>
      </c>
      <c r="AY198" s="15" t="s">
        <v>138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5" t="s">
        <v>86</v>
      </c>
      <c r="BK198" s="148">
        <f>ROUND(I198*H198,2)</f>
        <v>0</v>
      </c>
      <c r="BL198" s="15" t="s">
        <v>149</v>
      </c>
      <c r="BM198" s="147" t="s">
        <v>315</v>
      </c>
    </row>
    <row r="199" spans="2:65" s="1" customFormat="1" ht="24.2" customHeight="1">
      <c r="B199" s="30"/>
      <c r="C199" s="135" t="s">
        <v>316</v>
      </c>
      <c r="D199" s="135" t="s">
        <v>141</v>
      </c>
      <c r="E199" s="136" t="s">
        <v>317</v>
      </c>
      <c r="F199" s="137" t="s">
        <v>318</v>
      </c>
      <c r="G199" s="138" t="s">
        <v>314</v>
      </c>
      <c r="H199" s="139">
        <v>24.812000000000001</v>
      </c>
      <c r="I199" s="140"/>
      <c r="J199" s="141">
        <f>ROUND(I199*H199,2)</f>
        <v>0</v>
      </c>
      <c r="K199" s="142"/>
      <c r="L199" s="30"/>
      <c r="M199" s="143" t="s">
        <v>1</v>
      </c>
      <c r="N199" s="144" t="s">
        <v>44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149</v>
      </c>
      <c r="AT199" s="147" t="s">
        <v>141</v>
      </c>
      <c r="AU199" s="147" t="s">
        <v>88</v>
      </c>
      <c r="AY199" s="15" t="s">
        <v>138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5" t="s">
        <v>86</v>
      </c>
      <c r="BK199" s="148">
        <f>ROUND(I199*H199,2)</f>
        <v>0</v>
      </c>
      <c r="BL199" s="15" t="s">
        <v>149</v>
      </c>
      <c r="BM199" s="147" t="s">
        <v>319</v>
      </c>
    </row>
    <row r="200" spans="2:65" s="1" customFormat="1" ht="24.2" customHeight="1">
      <c r="B200" s="30"/>
      <c r="C200" s="135" t="s">
        <v>320</v>
      </c>
      <c r="D200" s="135" t="s">
        <v>141</v>
      </c>
      <c r="E200" s="136" t="s">
        <v>321</v>
      </c>
      <c r="F200" s="137" t="s">
        <v>322</v>
      </c>
      <c r="G200" s="138" t="s">
        <v>314</v>
      </c>
      <c r="H200" s="139">
        <v>396.99200000000002</v>
      </c>
      <c r="I200" s="140"/>
      <c r="J200" s="141">
        <f>ROUND(I200*H200,2)</f>
        <v>0</v>
      </c>
      <c r="K200" s="142"/>
      <c r="L200" s="30"/>
      <c r="M200" s="143" t="s">
        <v>1</v>
      </c>
      <c r="N200" s="144" t="s">
        <v>44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149</v>
      </c>
      <c r="AT200" s="147" t="s">
        <v>141</v>
      </c>
      <c r="AU200" s="147" t="s">
        <v>88</v>
      </c>
      <c r="AY200" s="15" t="s">
        <v>138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5" t="s">
        <v>86</v>
      </c>
      <c r="BK200" s="148">
        <f>ROUND(I200*H200,2)</f>
        <v>0</v>
      </c>
      <c r="BL200" s="15" t="s">
        <v>149</v>
      </c>
      <c r="BM200" s="147" t="s">
        <v>323</v>
      </c>
    </row>
    <row r="201" spans="2:65" s="12" customFormat="1" ht="11.25">
      <c r="B201" s="149"/>
      <c r="D201" s="150" t="s">
        <v>147</v>
      </c>
      <c r="F201" s="152" t="s">
        <v>1174</v>
      </c>
      <c r="H201" s="153">
        <v>396.99200000000002</v>
      </c>
      <c r="I201" s="154"/>
      <c r="L201" s="149"/>
      <c r="M201" s="155"/>
      <c r="T201" s="156"/>
      <c r="AT201" s="151" t="s">
        <v>147</v>
      </c>
      <c r="AU201" s="151" t="s">
        <v>88</v>
      </c>
      <c r="AV201" s="12" t="s">
        <v>88</v>
      </c>
      <c r="AW201" s="12" t="s">
        <v>4</v>
      </c>
      <c r="AX201" s="12" t="s">
        <v>86</v>
      </c>
      <c r="AY201" s="151" t="s">
        <v>138</v>
      </c>
    </row>
    <row r="202" spans="2:65" s="1" customFormat="1" ht="33" customHeight="1">
      <c r="B202" s="30"/>
      <c r="C202" s="135" t="s">
        <v>325</v>
      </c>
      <c r="D202" s="135" t="s">
        <v>141</v>
      </c>
      <c r="E202" s="136" t="s">
        <v>326</v>
      </c>
      <c r="F202" s="137" t="s">
        <v>327</v>
      </c>
      <c r="G202" s="138" t="s">
        <v>314</v>
      </c>
      <c r="H202" s="139">
        <v>0.48899999999999999</v>
      </c>
      <c r="I202" s="140"/>
      <c r="J202" s="141">
        <f>ROUND(I202*H202,2)</f>
        <v>0</v>
      </c>
      <c r="K202" s="142"/>
      <c r="L202" s="30"/>
      <c r="M202" s="143" t="s">
        <v>1</v>
      </c>
      <c r="N202" s="144" t="s">
        <v>44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149</v>
      </c>
      <c r="AT202" s="147" t="s">
        <v>141</v>
      </c>
      <c r="AU202" s="147" t="s">
        <v>88</v>
      </c>
      <c r="AY202" s="15" t="s">
        <v>138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5" t="s">
        <v>86</v>
      </c>
      <c r="BK202" s="148">
        <f>ROUND(I202*H202,2)</f>
        <v>0</v>
      </c>
      <c r="BL202" s="15" t="s">
        <v>149</v>
      </c>
      <c r="BM202" s="147" t="s">
        <v>1175</v>
      </c>
    </row>
    <row r="203" spans="2:65" s="12" customFormat="1" ht="11.25">
      <c r="B203" s="149"/>
      <c r="D203" s="150" t="s">
        <v>147</v>
      </c>
      <c r="E203" s="151" t="s">
        <v>1</v>
      </c>
      <c r="F203" s="152" t="s">
        <v>1176</v>
      </c>
      <c r="H203" s="153">
        <v>0.48899999999999999</v>
      </c>
      <c r="I203" s="154"/>
      <c r="L203" s="149"/>
      <c r="M203" s="155"/>
      <c r="T203" s="156"/>
      <c r="AT203" s="151" t="s">
        <v>147</v>
      </c>
      <c r="AU203" s="151" t="s">
        <v>88</v>
      </c>
      <c r="AV203" s="12" t="s">
        <v>88</v>
      </c>
      <c r="AW203" s="12" t="s">
        <v>33</v>
      </c>
      <c r="AX203" s="12" t="s">
        <v>86</v>
      </c>
      <c r="AY203" s="151" t="s">
        <v>138</v>
      </c>
    </row>
    <row r="204" spans="2:65" s="1" customFormat="1" ht="33" customHeight="1">
      <c r="B204" s="30"/>
      <c r="C204" s="135" t="s">
        <v>7</v>
      </c>
      <c r="D204" s="135" t="s">
        <v>141</v>
      </c>
      <c r="E204" s="136" t="s">
        <v>330</v>
      </c>
      <c r="F204" s="137" t="s">
        <v>331</v>
      </c>
      <c r="G204" s="138" t="s">
        <v>314</v>
      </c>
      <c r="H204" s="139">
        <v>0.35199999999999998</v>
      </c>
      <c r="I204" s="140"/>
      <c r="J204" s="141">
        <f>ROUND(I204*H204,2)</f>
        <v>0</v>
      </c>
      <c r="K204" s="142"/>
      <c r="L204" s="30"/>
      <c r="M204" s="143" t="s">
        <v>1</v>
      </c>
      <c r="N204" s="144" t="s">
        <v>44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AR204" s="147" t="s">
        <v>149</v>
      </c>
      <c r="AT204" s="147" t="s">
        <v>141</v>
      </c>
      <c r="AU204" s="147" t="s">
        <v>88</v>
      </c>
      <c r="AY204" s="15" t="s">
        <v>138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5" t="s">
        <v>86</v>
      </c>
      <c r="BK204" s="148">
        <f>ROUND(I204*H204,2)</f>
        <v>0</v>
      </c>
      <c r="BL204" s="15" t="s">
        <v>149</v>
      </c>
      <c r="BM204" s="147" t="s">
        <v>332</v>
      </c>
    </row>
    <row r="205" spans="2:65" s="12" customFormat="1" ht="11.25">
      <c r="B205" s="149"/>
      <c r="D205" s="150" t="s">
        <v>147</v>
      </c>
      <c r="E205" s="151" t="s">
        <v>1</v>
      </c>
      <c r="F205" s="152" t="s">
        <v>1177</v>
      </c>
      <c r="H205" s="153">
        <v>0.35199999999999998</v>
      </c>
      <c r="I205" s="154"/>
      <c r="L205" s="149"/>
      <c r="M205" s="155"/>
      <c r="T205" s="156"/>
      <c r="AT205" s="151" t="s">
        <v>147</v>
      </c>
      <c r="AU205" s="151" t="s">
        <v>88</v>
      </c>
      <c r="AV205" s="12" t="s">
        <v>88</v>
      </c>
      <c r="AW205" s="12" t="s">
        <v>33</v>
      </c>
      <c r="AX205" s="12" t="s">
        <v>79</v>
      </c>
      <c r="AY205" s="151" t="s">
        <v>138</v>
      </c>
    </row>
    <row r="206" spans="2:65" s="13" customFormat="1" ht="11.25">
      <c r="B206" s="157"/>
      <c r="D206" s="150" t="s">
        <v>147</v>
      </c>
      <c r="E206" s="158" t="s">
        <v>1</v>
      </c>
      <c r="F206" s="159" t="s">
        <v>148</v>
      </c>
      <c r="H206" s="160">
        <v>0.35199999999999998</v>
      </c>
      <c r="I206" s="161"/>
      <c r="L206" s="157"/>
      <c r="M206" s="162"/>
      <c r="T206" s="163"/>
      <c r="AT206" s="158" t="s">
        <v>147</v>
      </c>
      <c r="AU206" s="158" t="s">
        <v>88</v>
      </c>
      <c r="AV206" s="13" t="s">
        <v>149</v>
      </c>
      <c r="AW206" s="13" t="s">
        <v>33</v>
      </c>
      <c r="AX206" s="13" t="s">
        <v>86</v>
      </c>
      <c r="AY206" s="158" t="s">
        <v>138</v>
      </c>
    </row>
    <row r="207" spans="2:65" s="1" customFormat="1" ht="33" customHeight="1">
      <c r="B207" s="30"/>
      <c r="C207" s="135" t="s">
        <v>334</v>
      </c>
      <c r="D207" s="135" t="s">
        <v>141</v>
      </c>
      <c r="E207" s="136" t="s">
        <v>335</v>
      </c>
      <c r="F207" s="137" t="s">
        <v>336</v>
      </c>
      <c r="G207" s="138" t="s">
        <v>314</v>
      </c>
      <c r="H207" s="139">
        <v>11.28</v>
      </c>
      <c r="I207" s="140"/>
      <c r="J207" s="141">
        <f>ROUND(I207*H207,2)</f>
        <v>0</v>
      </c>
      <c r="K207" s="142"/>
      <c r="L207" s="30"/>
      <c r="M207" s="143" t="s">
        <v>1</v>
      </c>
      <c r="N207" s="144" t="s">
        <v>44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149</v>
      </c>
      <c r="AT207" s="147" t="s">
        <v>141</v>
      </c>
      <c r="AU207" s="147" t="s">
        <v>88</v>
      </c>
      <c r="AY207" s="15" t="s">
        <v>138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5" t="s">
        <v>86</v>
      </c>
      <c r="BK207" s="148">
        <f>ROUND(I207*H207,2)</f>
        <v>0</v>
      </c>
      <c r="BL207" s="15" t="s">
        <v>149</v>
      </c>
      <c r="BM207" s="147" t="s">
        <v>337</v>
      </c>
    </row>
    <row r="208" spans="2:65" s="12" customFormat="1" ht="11.25">
      <c r="B208" s="149"/>
      <c r="D208" s="150" t="s">
        <v>147</v>
      </c>
      <c r="E208" s="151" t="s">
        <v>1</v>
      </c>
      <c r="F208" s="152" t="s">
        <v>1178</v>
      </c>
      <c r="H208" s="153">
        <v>11.28</v>
      </c>
      <c r="I208" s="154"/>
      <c r="L208" s="149"/>
      <c r="M208" s="155"/>
      <c r="T208" s="156"/>
      <c r="AT208" s="151" t="s">
        <v>147</v>
      </c>
      <c r="AU208" s="151" t="s">
        <v>88</v>
      </c>
      <c r="AV208" s="12" t="s">
        <v>88</v>
      </c>
      <c r="AW208" s="12" t="s">
        <v>33</v>
      </c>
      <c r="AX208" s="12" t="s">
        <v>86</v>
      </c>
      <c r="AY208" s="151" t="s">
        <v>138</v>
      </c>
    </row>
    <row r="209" spans="2:65" s="1" customFormat="1" ht="33" customHeight="1">
      <c r="B209" s="30"/>
      <c r="C209" s="135" t="s">
        <v>339</v>
      </c>
      <c r="D209" s="135" t="s">
        <v>141</v>
      </c>
      <c r="E209" s="136" t="s">
        <v>340</v>
      </c>
      <c r="F209" s="137" t="s">
        <v>341</v>
      </c>
      <c r="G209" s="138" t="s">
        <v>314</v>
      </c>
      <c r="H209" s="139">
        <v>0.82499999999999996</v>
      </c>
      <c r="I209" s="140"/>
      <c r="J209" s="141">
        <f>ROUND(I209*H209,2)</f>
        <v>0</v>
      </c>
      <c r="K209" s="142"/>
      <c r="L209" s="30"/>
      <c r="M209" s="143" t="s">
        <v>1</v>
      </c>
      <c r="N209" s="144" t="s">
        <v>44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149</v>
      </c>
      <c r="AT209" s="147" t="s">
        <v>141</v>
      </c>
      <c r="AU209" s="147" t="s">
        <v>88</v>
      </c>
      <c r="AY209" s="15" t="s">
        <v>138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5" t="s">
        <v>86</v>
      </c>
      <c r="BK209" s="148">
        <f>ROUND(I209*H209,2)</f>
        <v>0</v>
      </c>
      <c r="BL209" s="15" t="s">
        <v>149</v>
      </c>
      <c r="BM209" s="147" t="s">
        <v>342</v>
      </c>
    </row>
    <row r="210" spans="2:65" s="12" customFormat="1" ht="11.25">
      <c r="B210" s="149"/>
      <c r="D210" s="150" t="s">
        <v>147</v>
      </c>
      <c r="E210" s="151" t="s">
        <v>1</v>
      </c>
      <c r="F210" s="152" t="s">
        <v>1179</v>
      </c>
      <c r="H210" s="153">
        <v>0.82499999999999996</v>
      </c>
      <c r="I210" s="154"/>
      <c r="L210" s="149"/>
      <c r="M210" s="155"/>
      <c r="T210" s="156"/>
      <c r="AT210" s="151" t="s">
        <v>147</v>
      </c>
      <c r="AU210" s="151" t="s">
        <v>88</v>
      </c>
      <c r="AV210" s="12" t="s">
        <v>88</v>
      </c>
      <c r="AW210" s="12" t="s">
        <v>33</v>
      </c>
      <c r="AX210" s="12" t="s">
        <v>86</v>
      </c>
      <c r="AY210" s="151" t="s">
        <v>138</v>
      </c>
    </row>
    <row r="211" spans="2:65" s="1" customFormat="1" ht="37.9" customHeight="1">
      <c r="B211" s="30"/>
      <c r="C211" s="135" t="s">
        <v>344</v>
      </c>
      <c r="D211" s="135" t="s">
        <v>141</v>
      </c>
      <c r="E211" s="136" t="s">
        <v>345</v>
      </c>
      <c r="F211" s="137" t="s">
        <v>346</v>
      </c>
      <c r="G211" s="138" t="s">
        <v>314</v>
      </c>
      <c r="H211" s="139">
        <v>3.0720000000000001</v>
      </c>
      <c r="I211" s="140"/>
      <c r="J211" s="141">
        <f>ROUND(I211*H211,2)</f>
        <v>0</v>
      </c>
      <c r="K211" s="142"/>
      <c r="L211" s="30"/>
      <c r="M211" s="143" t="s">
        <v>1</v>
      </c>
      <c r="N211" s="144" t="s">
        <v>44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149</v>
      </c>
      <c r="AT211" s="147" t="s">
        <v>141</v>
      </c>
      <c r="AU211" s="147" t="s">
        <v>88</v>
      </c>
      <c r="AY211" s="15" t="s">
        <v>138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5" t="s">
        <v>86</v>
      </c>
      <c r="BK211" s="148">
        <f>ROUND(I211*H211,2)</f>
        <v>0</v>
      </c>
      <c r="BL211" s="15" t="s">
        <v>149</v>
      </c>
      <c r="BM211" s="147" t="s">
        <v>347</v>
      </c>
    </row>
    <row r="212" spans="2:65" s="12" customFormat="1" ht="11.25">
      <c r="B212" s="149"/>
      <c r="D212" s="150" t="s">
        <v>147</v>
      </c>
      <c r="E212" s="151" t="s">
        <v>1</v>
      </c>
      <c r="F212" s="152" t="s">
        <v>1180</v>
      </c>
      <c r="H212" s="153">
        <v>3.0720000000000001</v>
      </c>
      <c r="I212" s="154"/>
      <c r="L212" s="149"/>
      <c r="M212" s="155"/>
      <c r="T212" s="156"/>
      <c r="AT212" s="151" t="s">
        <v>147</v>
      </c>
      <c r="AU212" s="151" t="s">
        <v>88</v>
      </c>
      <c r="AV212" s="12" t="s">
        <v>88</v>
      </c>
      <c r="AW212" s="12" t="s">
        <v>33</v>
      </c>
      <c r="AX212" s="12" t="s">
        <v>86</v>
      </c>
      <c r="AY212" s="151" t="s">
        <v>138</v>
      </c>
    </row>
    <row r="213" spans="2:65" s="1" customFormat="1" ht="33" customHeight="1">
      <c r="B213" s="30"/>
      <c r="C213" s="135" t="s">
        <v>349</v>
      </c>
      <c r="D213" s="135" t="s">
        <v>141</v>
      </c>
      <c r="E213" s="136" t="s">
        <v>350</v>
      </c>
      <c r="F213" s="137" t="s">
        <v>351</v>
      </c>
      <c r="G213" s="138" t="s">
        <v>314</v>
      </c>
      <c r="H213" s="139">
        <v>8.7949999999999999</v>
      </c>
      <c r="I213" s="140"/>
      <c r="J213" s="141">
        <f>ROUND(I213*H213,2)</f>
        <v>0</v>
      </c>
      <c r="K213" s="142"/>
      <c r="L213" s="30"/>
      <c r="M213" s="143" t="s">
        <v>1</v>
      </c>
      <c r="N213" s="144" t="s">
        <v>44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149</v>
      </c>
      <c r="AT213" s="147" t="s">
        <v>141</v>
      </c>
      <c r="AU213" s="147" t="s">
        <v>88</v>
      </c>
      <c r="AY213" s="15" t="s">
        <v>138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5" t="s">
        <v>86</v>
      </c>
      <c r="BK213" s="148">
        <f>ROUND(I213*H213,2)</f>
        <v>0</v>
      </c>
      <c r="BL213" s="15" t="s">
        <v>149</v>
      </c>
      <c r="BM213" s="147" t="s">
        <v>352</v>
      </c>
    </row>
    <row r="214" spans="2:65" s="12" customFormat="1" ht="11.25">
      <c r="B214" s="149"/>
      <c r="D214" s="150" t="s">
        <v>147</v>
      </c>
      <c r="E214" s="151" t="s">
        <v>1</v>
      </c>
      <c r="F214" s="152" t="s">
        <v>1181</v>
      </c>
      <c r="H214" s="153">
        <v>8.7949999999999999</v>
      </c>
      <c r="I214" s="154"/>
      <c r="L214" s="149"/>
      <c r="M214" s="155"/>
      <c r="T214" s="156"/>
      <c r="AT214" s="151" t="s">
        <v>147</v>
      </c>
      <c r="AU214" s="151" t="s">
        <v>88</v>
      </c>
      <c r="AV214" s="12" t="s">
        <v>88</v>
      </c>
      <c r="AW214" s="12" t="s">
        <v>33</v>
      </c>
      <c r="AX214" s="12" t="s">
        <v>86</v>
      </c>
      <c r="AY214" s="151" t="s">
        <v>138</v>
      </c>
    </row>
    <row r="215" spans="2:65" s="11" customFormat="1" ht="22.9" customHeight="1">
      <c r="B215" s="123"/>
      <c r="D215" s="124" t="s">
        <v>78</v>
      </c>
      <c r="E215" s="133" t="s">
        <v>354</v>
      </c>
      <c r="F215" s="133" t="s">
        <v>355</v>
      </c>
      <c r="I215" s="126"/>
      <c r="J215" s="134">
        <f>BK215</f>
        <v>0</v>
      </c>
      <c r="L215" s="123"/>
      <c r="M215" s="128"/>
      <c r="P215" s="129">
        <f>P216</f>
        <v>0</v>
      </c>
      <c r="R215" s="129">
        <f>R216</f>
        <v>0</v>
      </c>
      <c r="T215" s="130">
        <f>T216</f>
        <v>0</v>
      </c>
      <c r="AR215" s="124" t="s">
        <v>86</v>
      </c>
      <c r="AT215" s="131" t="s">
        <v>78</v>
      </c>
      <c r="AU215" s="131" t="s">
        <v>86</v>
      </c>
      <c r="AY215" s="124" t="s">
        <v>138</v>
      </c>
      <c r="BK215" s="132">
        <f>BK216</f>
        <v>0</v>
      </c>
    </row>
    <row r="216" spans="2:65" s="1" customFormat="1" ht="24.2" customHeight="1">
      <c r="B216" s="30"/>
      <c r="C216" s="135" t="s">
        <v>356</v>
      </c>
      <c r="D216" s="135" t="s">
        <v>141</v>
      </c>
      <c r="E216" s="136" t="s">
        <v>357</v>
      </c>
      <c r="F216" s="137" t="s">
        <v>358</v>
      </c>
      <c r="G216" s="138" t="s">
        <v>314</v>
      </c>
      <c r="H216" s="139">
        <v>26.702000000000002</v>
      </c>
      <c r="I216" s="140"/>
      <c r="J216" s="141">
        <f>ROUND(I216*H216,2)</f>
        <v>0</v>
      </c>
      <c r="K216" s="142"/>
      <c r="L216" s="30"/>
      <c r="M216" s="143" t="s">
        <v>1</v>
      </c>
      <c r="N216" s="144" t="s">
        <v>44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149</v>
      </c>
      <c r="AT216" s="147" t="s">
        <v>141</v>
      </c>
      <c r="AU216" s="147" t="s">
        <v>88</v>
      </c>
      <c r="AY216" s="15" t="s">
        <v>138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5" t="s">
        <v>86</v>
      </c>
      <c r="BK216" s="148">
        <f>ROUND(I216*H216,2)</f>
        <v>0</v>
      </c>
      <c r="BL216" s="15" t="s">
        <v>149</v>
      </c>
      <c r="BM216" s="147" t="s">
        <v>359</v>
      </c>
    </row>
    <row r="217" spans="2:65" s="11" customFormat="1" ht="25.9" customHeight="1">
      <c r="B217" s="123"/>
      <c r="D217" s="124" t="s">
        <v>78</v>
      </c>
      <c r="E217" s="125" t="s">
        <v>360</v>
      </c>
      <c r="F217" s="125" t="s">
        <v>361</v>
      </c>
      <c r="I217" s="126"/>
      <c r="J217" s="127">
        <f>BK217</f>
        <v>0</v>
      </c>
      <c r="L217" s="123"/>
      <c r="M217" s="128"/>
      <c r="P217" s="129">
        <f>P218+P307+P359+P396+P451+P460+P497+P502+P511+P531+P556+P563</f>
        <v>0</v>
      </c>
      <c r="R217" s="129">
        <f>R218+R307+R359+R396+R451+R460+R497+R502+R511+R531+R556+R563</f>
        <v>21.365656869999999</v>
      </c>
      <c r="T217" s="130">
        <f>T218+T307+T359+T396+T451+T460+T497+T502+T511+T531+T556+T563</f>
        <v>24.139003799999998</v>
      </c>
      <c r="AR217" s="124" t="s">
        <v>88</v>
      </c>
      <c r="AT217" s="131" t="s">
        <v>78</v>
      </c>
      <c r="AU217" s="131" t="s">
        <v>79</v>
      </c>
      <c r="AY217" s="124" t="s">
        <v>138</v>
      </c>
      <c r="BK217" s="132">
        <f>BK218+BK307+BK359+BK396+BK451+BK460+BK497+BK502+BK511+BK531+BK556+BK563</f>
        <v>0</v>
      </c>
    </row>
    <row r="218" spans="2:65" s="11" customFormat="1" ht="22.9" customHeight="1">
      <c r="B218" s="123"/>
      <c r="D218" s="124" t="s">
        <v>78</v>
      </c>
      <c r="E218" s="133" t="s">
        <v>362</v>
      </c>
      <c r="F218" s="133" t="s">
        <v>363</v>
      </c>
      <c r="I218" s="126"/>
      <c r="J218" s="134">
        <f>BK218</f>
        <v>0</v>
      </c>
      <c r="L218" s="123"/>
      <c r="M218" s="128"/>
      <c r="P218" s="129">
        <f>SUM(P219:P306)</f>
        <v>0</v>
      </c>
      <c r="R218" s="129">
        <f>SUM(R219:R306)</f>
        <v>7.4071939299999983</v>
      </c>
      <c r="T218" s="130">
        <f>SUM(T219:T306)</f>
        <v>14.1608853</v>
      </c>
      <c r="AR218" s="124" t="s">
        <v>88</v>
      </c>
      <c r="AT218" s="131" t="s">
        <v>78</v>
      </c>
      <c r="AU218" s="131" t="s">
        <v>86</v>
      </c>
      <c r="AY218" s="124" t="s">
        <v>138</v>
      </c>
      <c r="BK218" s="132">
        <f>SUM(BK219:BK306)</f>
        <v>0</v>
      </c>
    </row>
    <row r="219" spans="2:65" s="1" customFormat="1" ht="24.2" customHeight="1">
      <c r="B219" s="30"/>
      <c r="C219" s="135" t="s">
        <v>364</v>
      </c>
      <c r="D219" s="135" t="s">
        <v>141</v>
      </c>
      <c r="E219" s="136" t="s">
        <v>365</v>
      </c>
      <c r="F219" s="137" t="s">
        <v>366</v>
      </c>
      <c r="G219" s="138" t="s">
        <v>238</v>
      </c>
      <c r="H219" s="139">
        <v>544.70000000000005</v>
      </c>
      <c r="I219" s="140"/>
      <c r="J219" s="141">
        <f>ROUND(I219*H219,2)</f>
        <v>0</v>
      </c>
      <c r="K219" s="142"/>
      <c r="L219" s="30"/>
      <c r="M219" s="143" t="s">
        <v>1</v>
      </c>
      <c r="N219" s="144" t="s">
        <v>44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149</v>
      </c>
      <c r="AT219" s="147" t="s">
        <v>141</v>
      </c>
      <c r="AU219" s="147" t="s">
        <v>88</v>
      </c>
      <c r="AY219" s="15" t="s">
        <v>138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5" t="s">
        <v>86</v>
      </c>
      <c r="BK219" s="148">
        <f>ROUND(I219*H219,2)</f>
        <v>0</v>
      </c>
      <c r="BL219" s="15" t="s">
        <v>149</v>
      </c>
      <c r="BM219" s="147" t="s">
        <v>367</v>
      </c>
    </row>
    <row r="220" spans="2:65" s="12" customFormat="1" ht="11.25">
      <c r="B220" s="149"/>
      <c r="D220" s="150" t="s">
        <v>147</v>
      </c>
      <c r="E220" s="151" t="s">
        <v>1</v>
      </c>
      <c r="F220" s="152" t="s">
        <v>1168</v>
      </c>
      <c r="H220" s="153">
        <v>544.70000000000005</v>
      </c>
      <c r="I220" s="154"/>
      <c r="L220" s="149"/>
      <c r="M220" s="155"/>
      <c r="T220" s="156"/>
      <c r="AT220" s="151" t="s">
        <v>147</v>
      </c>
      <c r="AU220" s="151" t="s">
        <v>88</v>
      </c>
      <c r="AV220" s="12" t="s">
        <v>88</v>
      </c>
      <c r="AW220" s="12" t="s">
        <v>33</v>
      </c>
      <c r="AX220" s="12" t="s">
        <v>79</v>
      </c>
      <c r="AY220" s="151" t="s">
        <v>138</v>
      </c>
    </row>
    <row r="221" spans="2:65" s="13" customFormat="1" ht="11.25">
      <c r="B221" s="157"/>
      <c r="D221" s="150" t="s">
        <v>147</v>
      </c>
      <c r="E221" s="158" t="s">
        <v>1</v>
      </c>
      <c r="F221" s="159" t="s">
        <v>148</v>
      </c>
      <c r="H221" s="160">
        <v>544.70000000000005</v>
      </c>
      <c r="I221" s="161"/>
      <c r="L221" s="157"/>
      <c r="M221" s="162"/>
      <c r="T221" s="163"/>
      <c r="AT221" s="158" t="s">
        <v>147</v>
      </c>
      <c r="AU221" s="158" t="s">
        <v>88</v>
      </c>
      <c r="AV221" s="13" t="s">
        <v>149</v>
      </c>
      <c r="AW221" s="13" t="s">
        <v>33</v>
      </c>
      <c r="AX221" s="13" t="s">
        <v>86</v>
      </c>
      <c r="AY221" s="158" t="s">
        <v>138</v>
      </c>
    </row>
    <row r="222" spans="2:65" s="1" customFormat="1" ht="16.5" customHeight="1">
      <c r="B222" s="30"/>
      <c r="C222" s="135" t="s">
        <v>368</v>
      </c>
      <c r="D222" s="135" t="s">
        <v>141</v>
      </c>
      <c r="E222" s="136" t="s">
        <v>369</v>
      </c>
      <c r="F222" s="137" t="s">
        <v>370</v>
      </c>
      <c r="G222" s="138" t="s">
        <v>238</v>
      </c>
      <c r="H222" s="139">
        <v>87.76</v>
      </c>
      <c r="I222" s="140"/>
      <c r="J222" s="141">
        <f>ROUND(I222*H222,2)</f>
        <v>0</v>
      </c>
      <c r="K222" s="142"/>
      <c r="L222" s="30"/>
      <c r="M222" s="143" t="s">
        <v>1</v>
      </c>
      <c r="N222" s="144" t="s">
        <v>44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149</v>
      </c>
      <c r="AT222" s="147" t="s">
        <v>141</v>
      </c>
      <c r="AU222" s="147" t="s">
        <v>88</v>
      </c>
      <c r="AY222" s="15" t="s">
        <v>138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5" t="s">
        <v>86</v>
      </c>
      <c r="BK222" s="148">
        <f>ROUND(I222*H222,2)</f>
        <v>0</v>
      </c>
      <c r="BL222" s="15" t="s">
        <v>149</v>
      </c>
      <c r="BM222" s="147" t="s">
        <v>371</v>
      </c>
    </row>
    <row r="223" spans="2:65" s="12" customFormat="1" ht="11.25">
      <c r="B223" s="149"/>
      <c r="D223" s="150" t="s">
        <v>147</v>
      </c>
      <c r="E223" s="151" t="s">
        <v>1</v>
      </c>
      <c r="F223" s="152" t="s">
        <v>1182</v>
      </c>
      <c r="H223" s="153">
        <v>87.76</v>
      </c>
      <c r="I223" s="154"/>
      <c r="L223" s="149"/>
      <c r="M223" s="155"/>
      <c r="T223" s="156"/>
      <c r="AT223" s="151" t="s">
        <v>147</v>
      </c>
      <c r="AU223" s="151" t="s">
        <v>88</v>
      </c>
      <c r="AV223" s="12" t="s">
        <v>88</v>
      </c>
      <c r="AW223" s="12" t="s">
        <v>33</v>
      </c>
      <c r="AX223" s="12" t="s">
        <v>79</v>
      </c>
      <c r="AY223" s="151" t="s">
        <v>138</v>
      </c>
    </row>
    <row r="224" spans="2:65" s="13" customFormat="1" ht="11.25">
      <c r="B224" s="157"/>
      <c r="D224" s="150" t="s">
        <v>147</v>
      </c>
      <c r="E224" s="158" t="s">
        <v>1</v>
      </c>
      <c r="F224" s="159" t="s">
        <v>148</v>
      </c>
      <c r="H224" s="160">
        <v>87.76</v>
      </c>
      <c r="I224" s="161"/>
      <c r="L224" s="157"/>
      <c r="M224" s="162"/>
      <c r="T224" s="163"/>
      <c r="AT224" s="158" t="s">
        <v>147</v>
      </c>
      <c r="AU224" s="158" t="s">
        <v>88</v>
      </c>
      <c r="AV224" s="13" t="s">
        <v>149</v>
      </c>
      <c r="AW224" s="13" t="s">
        <v>33</v>
      </c>
      <c r="AX224" s="13" t="s">
        <v>86</v>
      </c>
      <c r="AY224" s="158" t="s">
        <v>138</v>
      </c>
    </row>
    <row r="225" spans="2:65" s="1" customFormat="1" ht="24.2" customHeight="1">
      <c r="B225" s="30"/>
      <c r="C225" s="135" t="s">
        <v>373</v>
      </c>
      <c r="D225" s="135" t="s">
        <v>141</v>
      </c>
      <c r="E225" s="136" t="s">
        <v>1183</v>
      </c>
      <c r="F225" s="137" t="s">
        <v>1184</v>
      </c>
      <c r="G225" s="138" t="s">
        <v>278</v>
      </c>
      <c r="H225" s="139">
        <v>1</v>
      </c>
      <c r="I225" s="140"/>
      <c r="J225" s="141">
        <f>ROUND(I225*H225,2)</f>
        <v>0</v>
      </c>
      <c r="K225" s="142"/>
      <c r="L225" s="30"/>
      <c r="M225" s="143" t="s">
        <v>1</v>
      </c>
      <c r="N225" s="144" t="s">
        <v>44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296</v>
      </c>
      <c r="AT225" s="147" t="s">
        <v>141</v>
      </c>
      <c r="AU225" s="147" t="s">
        <v>88</v>
      </c>
      <c r="AY225" s="15" t="s">
        <v>138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5" t="s">
        <v>86</v>
      </c>
      <c r="BK225" s="148">
        <f>ROUND(I225*H225,2)</f>
        <v>0</v>
      </c>
      <c r="BL225" s="15" t="s">
        <v>296</v>
      </c>
      <c r="BM225" s="147" t="s">
        <v>1185</v>
      </c>
    </row>
    <row r="226" spans="2:65" s="1" customFormat="1" ht="48.75">
      <c r="B226" s="30"/>
      <c r="D226" s="150" t="s">
        <v>153</v>
      </c>
      <c r="F226" s="164" t="s">
        <v>1186</v>
      </c>
      <c r="I226" s="165"/>
      <c r="L226" s="30"/>
      <c r="M226" s="166"/>
      <c r="T226" s="54"/>
      <c r="AT226" s="15" t="s">
        <v>153</v>
      </c>
      <c r="AU226" s="15" t="s">
        <v>88</v>
      </c>
    </row>
    <row r="227" spans="2:65" s="12" customFormat="1" ht="11.25">
      <c r="B227" s="149"/>
      <c r="D227" s="150" t="s">
        <v>147</v>
      </c>
      <c r="E227" s="151" t="s">
        <v>1</v>
      </c>
      <c r="F227" s="152" t="s">
        <v>1187</v>
      </c>
      <c r="H227" s="153">
        <v>1</v>
      </c>
      <c r="I227" s="154"/>
      <c r="L227" s="149"/>
      <c r="M227" s="155"/>
      <c r="T227" s="156"/>
      <c r="AT227" s="151" t="s">
        <v>147</v>
      </c>
      <c r="AU227" s="151" t="s">
        <v>88</v>
      </c>
      <c r="AV227" s="12" t="s">
        <v>88</v>
      </c>
      <c r="AW227" s="12" t="s">
        <v>33</v>
      </c>
      <c r="AX227" s="12" t="s">
        <v>79</v>
      </c>
      <c r="AY227" s="151" t="s">
        <v>138</v>
      </c>
    </row>
    <row r="228" spans="2:65" s="13" customFormat="1" ht="11.25">
      <c r="B228" s="157"/>
      <c r="D228" s="150" t="s">
        <v>147</v>
      </c>
      <c r="E228" s="158" t="s">
        <v>1</v>
      </c>
      <c r="F228" s="159" t="s">
        <v>148</v>
      </c>
      <c r="H228" s="160">
        <v>1</v>
      </c>
      <c r="I228" s="161"/>
      <c r="L228" s="157"/>
      <c r="M228" s="162"/>
      <c r="T228" s="163"/>
      <c r="AT228" s="158" t="s">
        <v>147</v>
      </c>
      <c r="AU228" s="158" t="s">
        <v>88</v>
      </c>
      <c r="AV228" s="13" t="s">
        <v>149</v>
      </c>
      <c r="AW228" s="13" t="s">
        <v>33</v>
      </c>
      <c r="AX228" s="13" t="s">
        <v>86</v>
      </c>
      <c r="AY228" s="158" t="s">
        <v>138</v>
      </c>
    </row>
    <row r="229" spans="2:65" s="1" customFormat="1" ht="24.2" customHeight="1">
      <c r="B229" s="30"/>
      <c r="C229" s="135" t="s">
        <v>378</v>
      </c>
      <c r="D229" s="135" t="s">
        <v>141</v>
      </c>
      <c r="E229" s="136" t="s">
        <v>374</v>
      </c>
      <c r="F229" s="137" t="s">
        <v>375</v>
      </c>
      <c r="G229" s="138" t="s">
        <v>278</v>
      </c>
      <c r="H229" s="139">
        <v>3</v>
      </c>
      <c r="I229" s="140"/>
      <c r="J229" s="141">
        <f>ROUND(I229*H229,2)</f>
        <v>0</v>
      </c>
      <c r="K229" s="142"/>
      <c r="L229" s="30"/>
      <c r="M229" s="143" t="s">
        <v>1</v>
      </c>
      <c r="N229" s="144" t="s">
        <v>44</v>
      </c>
      <c r="P229" s="145">
        <f>O229*H229</f>
        <v>0</v>
      </c>
      <c r="Q229" s="145">
        <v>0</v>
      </c>
      <c r="R229" s="145">
        <f>Q229*H229</f>
        <v>0</v>
      </c>
      <c r="S229" s="145">
        <v>2.9999999999999997E-4</v>
      </c>
      <c r="T229" s="146">
        <f>S229*H229</f>
        <v>8.9999999999999998E-4</v>
      </c>
      <c r="AR229" s="147" t="s">
        <v>296</v>
      </c>
      <c r="AT229" s="147" t="s">
        <v>141</v>
      </c>
      <c r="AU229" s="147" t="s">
        <v>88</v>
      </c>
      <c r="AY229" s="15" t="s">
        <v>138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5" t="s">
        <v>86</v>
      </c>
      <c r="BK229" s="148">
        <f>ROUND(I229*H229,2)</f>
        <v>0</v>
      </c>
      <c r="BL229" s="15" t="s">
        <v>296</v>
      </c>
      <c r="BM229" s="147" t="s">
        <v>376</v>
      </c>
    </row>
    <row r="230" spans="2:65" s="12" customFormat="1" ht="11.25">
      <c r="B230" s="149"/>
      <c r="D230" s="150" t="s">
        <v>147</v>
      </c>
      <c r="E230" s="151" t="s">
        <v>1</v>
      </c>
      <c r="F230" s="152" t="s">
        <v>1188</v>
      </c>
      <c r="H230" s="153">
        <v>3</v>
      </c>
      <c r="I230" s="154"/>
      <c r="L230" s="149"/>
      <c r="M230" s="155"/>
      <c r="T230" s="156"/>
      <c r="AT230" s="151" t="s">
        <v>147</v>
      </c>
      <c r="AU230" s="151" t="s">
        <v>88</v>
      </c>
      <c r="AV230" s="12" t="s">
        <v>88</v>
      </c>
      <c r="AW230" s="12" t="s">
        <v>33</v>
      </c>
      <c r="AX230" s="12" t="s">
        <v>79</v>
      </c>
      <c r="AY230" s="151" t="s">
        <v>138</v>
      </c>
    </row>
    <row r="231" spans="2:65" s="13" customFormat="1" ht="11.25">
      <c r="B231" s="157"/>
      <c r="D231" s="150" t="s">
        <v>147</v>
      </c>
      <c r="E231" s="158" t="s">
        <v>1</v>
      </c>
      <c r="F231" s="159" t="s">
        <v>148</v>
      </c>
      <c r="H231" s="160">
        <v>3</v>
      </c>
      <c r="I231" s="161"/>
      <c r="L231" s="157"/>
      <c r="M231" s="162"/>
      <c r="T231" s="163"/>
      <c r="AT231" s="158" t="s">
        <v>147</v>
      </c>
      <c r="AU231" s="158" t="s">
        <v>88</v>
      </c>
      <c r="AV231" s="13" t="s">
        <v>149</v>
      </c>
      <c r="AW231" s="13" t="s">
        <v>33</v>
      </c>
      <c r="AX231" s="13" t="s">
        <v>86</v>
      </c>
      <c r="AY231" s="158" t="s">
        <v>138</v>
      </c>
    </row>
    <row r="232" spans="2:65" s="1" customFormat="1" ht="16.5" customHeight="1">
      <c r="B232" s="30"/>
      <c r="C232" s="135" t="s">
        <v>385</v>
      </c>
      <c r="D232" s="135" t="s">
        <v>141</v>
      </c>
      <c r="E232" s="136" t="s">
        <v>379</v>
      </c>
      <c r="F232" s="137" t="s">
        <v>380</v>
      </c>
      <c r="G232" s="138" t="s">
        <v>381</v>
      </c>
      <c r="H232" s="139">
        <v>234</v>
      </c>
      <c r="I232" s="140"/>
      <c r="J232" s="141">
        <f>ROUND(I232*H232,2)</f>
        <v>0</v>
      </c>
      <c r="K232" s="142"/>
      <c r="L232" s="30"/>
      <c r="M232" s="143" t="s">
        <v>1</v>
      </c>
      <c r="N232" s="144" t="s">
        <v>44</v>
      </c>
      <c r="P232" s="145">
        <f>O232*H232</f>
        <v>0</v>
      </c>
      <c r="Q232" s="145">
        <v>0</v>
      </c>
      <c r="R232" s="145">
        <f>Q232*H232</f>
        <v>0</v>
      </c>
      <c r="S232" s="145">
        <v>1.5E-3</v>
      </c>
      <c r="T232" s="146">
        <f>S232*H232</f>
        <v>0.35100000000000003</v>
      </c>
      <c r="AR232" s="147" t="s">
        <v>296</v>
      </c>
      <c r="AT232" s="147" t="s">
        <v>141</v>
      </c>
      <c r="AU232" s="147" t="s">
        <v>88</v>
      </c>
      <c r="AY232" s="15" t="s">
        <v>138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5" t="s">
        <v>86</v>
      </c>
      <c r="BK232" s="148">
        <f>ROUND(I232*H232,2)</f>
        <v>0</v>
      </c>
      <c r="BL232" s="15" t="s">
        <v>296</v>
      </c>
      <c r="BM232" s="147" t="s">
        <v>382</v>
      </c>
    </row>
    <row r="233" spans="2:65" s="12" customFormat="1" ht="11.25">
      <c r="B233" s="149"/>
      <c r="D233" s="150" t="s">
        <v>147</v>
      </c>
      <c r="E233" s="151" t="s">
        <v>1</v>
      </c>
      <c r="F233" s="152" t="s">
        <v>1189</v>
      </c>
      <c r="H233" s="153">
        <v>109.7</v>
      </c>
      <c r="I233" s="154"/>
      <c r="L233" s="149"/>
      <c r="M233" s="155"/>
      <c r="T233" s="156"/>
      <c r="AT233" s="151" t="s">
        <v>147</v>
      </c>
      <c r="AU233" s="151" t="s">
        <v>88</v>
      </c>
      <c r="AV233" s="12" t="s">
        <v>88</v>
      </c>
      <c r="AW233" s="12" t="s">
        <v>33</v>
      </c>
      <c r="AX233" s="12" t="s">
        <v>79</v>
      </c>
      <c r="AY233" s="151" t="s">
        <v>138</v>
      </c>
    </row>
    <row r="234" spans="2:65" s="12" customFormat="1" ht="11.25">
      <c r="B234" s="149"/>
      <c r="D234" s="150" t="s">
        <v>147</v>
      </c>
      <c r="E234" s="151" t="s">
        <v>1</v>
      </c>
      <c r="F234" s="152" t="s">
        <v>1190</v>
      </c>
      <c r="H234" s="153">
        <v>124.3</v>
      </c>
      <c r="I234" s="154"/>
      <c r="L234" s="149"/>
      <c r="M234" s="155"/>
      <c r="T234" s="156"/>
      <c r="AT234" s="151" t="s">
        <v>147</v>
      </c>
      <c r="AU234" s="151" t="s">
        <v>88</v>
      </c>
      <c r="AV234" s="12" t="s">
        <v>88</v>
      </c>
      <c r="AW234" s="12" t="s">
        <v>33</v>
      </c>
      <c r="AX234" s="12" t="s">
        <v>79</v>
      </c>
      <c r="AY234" s="151" t="s">
        <v>138</v>
      </c>
    </row>
    <row r="235" spans="2:65" s="13" customFormat="1" ht="11.25">
      <c r="B235" s="157"/>
      <c r="D235" s="150" t="s">
        <v>147</v>
      </c>
      <c r="E235" s="158" t="s">
        <v>1</v>
      </c>
      <c r="F235" s="159" t="s">
        <v>148</v>
      </c>
      <c r="H235" s="160">
        <v>234</v>
      </c>
      <c r="I235" s="161"/>
      <c r="L235" s="157"/>
      <c r="M235" s="162"/>
      <c r="T235" s="163"/>
      <c r="AT235" s="158" t="s">
        <v>147</v>
      </c>
      <c r="AU235" s="158" t="s">
        <v>88</v>
      </c>
      <c r="AV235" s="13" t="s">
        <v>149</v>
      </c>
      <c r="AW235" s="13" t="s">
        <v>33</v>
      </c>
      <c r="AX235" s="13" t="s">
        <v>86</v>
      </c>
      <c r="AY235" s="158" t="s">
        <v>138</v>
      </c>
    </row>
    <row r="236" spans="2:65" s="1" customFormat="1" ht="24.2" customHeight="1">
      <c r="B236" s="30"/>
      <c r="C236" s="135" t="s">
        <v>391</v>
      </c>
      <c r="D236" s="135" t="s">
        <v>141</v>
      </c>
      <c r="E236" s="136" t="s">
        <v>386</v>
      </c>
      <c r="F236" s="137" t="s">
        <v>387</v>
      </c>
      <c r="G236" s="138" t="s">
        <v>238</v>
      </c>
      <c r="H236" s="139">
        <v>683.66099999999994</v>
      </c>
      <c r="I236" s="140"/>
      <c r="J236" s="141">
        <f>ROUND(I236*H236,2)</f>
        <v>0</v>
      </c>
      <c r="K236" s="142"/>
      <c r="L236" s="30"/>
      <c r="M236" s="143" t="s">
        <v>1</v>
      </c>
      <c r="N236" s="144" t="s">
        <v>44</v>
      </c>
      <c r="P236" s="145">
        <f>O236*H236</f>
        <v>0</v>
      </c>
      <c r="Q236" s="145">
        <v>0</v>
      </c>
      <c r="R236" s="145">
        <f>Q236*H236</f>
        <v>0</v>
      </c>
      <c r="S236" s="145">
        <v>0</v>
      </c>
      <c r="T236" s="146">
        <f>S236*H236</f>
        <v>0</v>
      </c>
      <c r="AR236" s="147" t="s">
        <v>296</v>
      </c>
      <c r="AT236" s="147" t="s">
        <v>141</v>
      </c>
      <c r="AU236" s="147" t="s">
        <v>88</v>
      </c>
      <c r="AY236" s="15" t="s">
        <v>138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5" t="s">
        <v>86</v>
      </c>
      <c r="BK236" s="148">
        <f>ROUND(I236*H236,2)</f>
        <v>0</v>
      </c>
      <c r="BL236" s="15" t="s">
        <v>296</v>
      </c>
      <c r="BM236" s="147" t="s">
        <v>388</v>
      </c>
    </row>
    <row r="237" spans="2:65" s="12" customFormat="1" ht="11.25">
      <c r="B237" s="149"/>
      <c r="D237" s="150" t="s">
        <v>147</v>
      </c>
      <c r="E237" s="151" t="s">
        <v>1</v>
      </c>
      <c r="F237" s="152" t="s">
        <v>1191</v>
      </c>
      <c r="H237" s="153">
        <v>681.38599999999997</v>
      </c>
      <c r="I237" s="154"/>
      <c r="L237" s="149"/>
      <c r="M237" s="155"/>
      <c r="T237" s="156"/>
      <c r="AT237" s="151" t="s">
        <v>147</v>
      </c>
      <c r="AU237" s="151" t="s">
        <v>88</v>
      </c>
      <c r="AV237" s="12" t="s">
        <v>88</v>
      </c>
      <c r="AW237" s="12" t="s">
        <v>33</v>
      </c>
      <c r="AX237" s="12" t="s">
        <v>79</v>
      </c>
      <c r="AY237" s="151" t="s">
        <v>138</v>
      </c>
    </row>
    <row r="238" spans="2:65" s="12" customFormat="1" ht="11.25">
      <c r="B238" s="149"/>
      <c r="D238" s="150" t="s">
        <v>147</v>
      </c>
      <c r="E238" s="151" t="s">
        <v>1</v>
      </c>
      <c r="F238" s="152" t="s">
        <v>390</v>
      </c>
      <c r="H238" s="153">
        <v>2.2749999999999999</v>
      </c>
      <c r="I238" s="154"/>
      <c r="L238" s="149"/>
      <c r="M238" s="155"/>
      <c r="T238" s="156"/>
      <c r="AT238" s="151" t="s">
        <v>147</v>
      </c>
      <c r="AU238" s="151" t="s">
        <v>88</v>
      </c>
      <c r="AV238" s="12" t="s">
        <v>88</v>
      </c>
      <c r="AW238" s="12" t="s">
        <v>33</v>
      </c>
      <c r="AX238" s="12" t="s">
        <v>79</v>
      </c>
      <c r="AY238" s="151" t="s">
        <v>138</v>
      </c>
    </row>
    <row r="239" spans="2:65" s="13" customFormat="1" ht="11.25">
      <c r="B239" s="157"/>
      <c r="D239" s="150" t="s">
        <v>147</v>
      </c>
      <c r="E239" s="158" t="s">
        <v>1</v>
      </c>
      <c r="F239" s="159" t="s">
        <v>148</v>
      </c>
      <c r="H239" s="160">
        <v>683.66099999999994</v>
      </c>
      <c r="I239" s="161"/>
      <c r="L239" s="157"/>
      <c r="M239" s="162"/>
      <c r="T239" s="163"/>
      <c r="AT239" s="158" t="s">
        <v>147</v>
      </c>
      <c r="AU239" s="158" t="s">
        <v>88</v>
      </c>
      <c r="AV239" s="13" t="s">
        <v>149</v>
      </c>
      <c r="AW239" s="13" t="s">
        <v>33</v>
      </c>
      <c r="AX239" s="13" t="s">
        <v>86</v>
      </c>
      <c r="AY239" s="158" t="s">
        <v>138</v>
      </c>
    </row>
    <row r="240" spans="2:65" s="1" customFormat="1" ht="16.5" customHeight="1">
      <c r="B240" s="30"/>
      <c r="C240" s="170" t="s">
        <v>398</v>
      </c>
      <c r="D240" s="170" t="s">
        <v>241</v>
      </c>
      <c r="E240" s="171" t="s">
        <v>392</v>
      </c>
      <c r="F240" s="172" t="s">
        <v>393</v>
      </c>
      <c r="G240" s="173" t="s">
        <v>314</v>
      </c>
      <c r="H240" s="174">
        <v>0.26300000000000001</v>
      </c>
      <c r="I240" s="175"/>
      <c r="J240" s="176">
        <f>ROUND(I240*H240,2)</f>
        <v>0</v>
      </c>
      <c r="K240" s="177"/>
      <c r="L240" s="178"/>
      <c r="M240" s="179" t="s">
        <v>1</v>
      </c>
      <c r="N240" s="180" t="s">
        <v>44</v>
      </c>
      <c r="P240" s="145">
        <f>O240*H240</f>
        <v>0</v>
      </c>
      <c r="Q240" s="145">
        <v>1</v>
      </c>
      <c r="R240" s="145">
        <f>Q240*H240</f>
        <v>0.26300000000000001</v>
      </c>
      <c r="S240" s="145">
        <v>0</v>
      </c>
      <c r="T240" s="146">
        <f>S240*H240</f>
        <v>0</v>
      </c>
      <c r="AR240" s="147" t="s">
        <v>391</v>
      </c>
      <c r="AT240" s="147" t="s">
        <v>241</v>
      </c>
      <c r="AU240" s="147" t="s">
        <v>88</v>
      </c>
      <c r="AY240" s="15" t="s">
        <v>138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5" t="s">
        <v>86</v>
      </c>
      <c r="BK240" s="148">
        <f>ROUND(I240*H240,2)</f>
        <v>0</v>
      </c>
      <c r="BL240" s="15" t="s">
        <v>296</v>
      </c>
      <c r="BM240" s="147" t="s">
        <v>394</v>
      </c>
    </row>
    <row r="241" spans="2:65" s="1" customFormat="1" ht="19.5">
      <c r="B241" s="30"/>
      <c r="D241" s="150" t="s">
        <v>153</v>
      </c>
      <c r="F241" s="164" t="s">
        <v>395</v>
      </c>
      <c r="I241" s="165"/>
      <c r="L241" s="30"/>
      <c r="M241" s="166"/>
      <c r="T241" s="54"/>
      <c r="AT241" s="15" t="s">
        <v>153</v>
      </c>
      <c r="AU241" s="15" t="s">
        <v>88</v>
      </c>
    </row>
    <row r="242" spans="2:65" s="12" customFormat="1" ht="11.25">
      <c r="B242" s="149"/>
      <c r="D242" s="150" t="s">
        <v>147</v>
      </c>
      <c r="E242" s="151" t="s">
        <v>1</v>
      </c>
      <c r="F242" s="152" t="s">
        <v>1192</v>
      </c>
      <c r="H242" s="153">
        <v>0.23899999999999999</v>
      </c>
      <c r="I242" s="154"/>
      <c r="L242" s="149"/>
      <c r="M242" s="155"/>
      <c r="T242" s="156"/>
      <c r="AT242" s="151" t="s">
        <v>147</v>
      </c>
      <c r="AU242" s="151" t="s">
        <v>88</v>
      </c>
      <c r="AV242" s="12" t="s">
        <v>88</v>
      </c>
      <c r="AW242" s="12" t="s">
        <v>33</v>
      </c>
      <c r="AX242" s="12" t="s">
        <v>79</v>
      </c>
      <c r="AY242" s="151" t="s">
        <v>138</v>
      </c>
    </row>
    <row r="243" spans="2:65" s="13" customFormat="1" ht="11.25">
      <c r="B243" s="157"/>
      <c r="D243" s="150" t="s">
        <v>147</v>
      </c>
      <c r="E243" s="158" t="s">
        <v>1</v>
      </c>
      <c r="F243" s="159" t="s">
        <v>148</v>
      </c>
      <c r="H243" s="160">
        <v>0.23899999999999999</v>
      </c>
      <c r="I243" s="161"/>
      <c r="L243" s="157"/>
      <c r="M243" s="162"/>
      <c r="T243" s="163"/>
      <c r="AT243" s="158" t="s">
        <v>147</v>
      </c>
      <c r="AU243" s="158" t="s">
        <v>88</v>
      </c>
      <c r="AV243" s="13" t="s">
        <v>149</v>
      </c>
      <c r="AW243" s="13" t="s">
        <v>33</v>
      </c>
      <c r="AX243" s="13" t="s">
        <v>86</v>
      </c>
      <c r="AY243" s="158" t="s">
        <v>138</v>
      </c>
    </row>
    <row r="244" spans="2:65" s="12" customFormat="1" ht="11.25">
      <c r="B244" s="149"/>
      <c r="D244" s="150" t="s">
        <v>147</v>
      </c>
      <c r="F244" s="152" t="s">
        <v>1193</v>
      </c>
      <c r="H244" s="153">
        <v>0.26300000000000001</v>
      </c>
      <c r="I244" s="154"/>
      <c r="L244" s="149"/>
      <c r="M244" s="155"/>
      <c r="T244" s="156"/>
      <c r="AT244" s="151" t="s">
        <v>147</v>
      </c>
      <c r="AU244" s="151" t="s">
        <v>88</v>
      </c>
      <c r="AV244" s="12" t="s">
        <v>88</v>
      </c>
      <c r="AW244" s="12" t="s">
        <v>4</v>
      </c>
      <c r="AX244" s="12" t="s">
        <v>86</v>
      </c>
      <c r="AY244" s="151" t="s">
        <v>138</v>
      </c>
    </row>
    <row r="245" spans="2:65" s="1" customFormat="1" ht="24.2" customHeight="1">
      <c r="B245" s="30"/>
      <c r="C245" s="135" t="s">
        <v>402</v>
      </c>
      <c r="D245" s="135" t="s">
        <v>141</v>
      </c>
      <c r="E245" s="136" t="s">
        <v>399</v>
      </c>
      <c r="F245" s="137" t="s">
        <v>400</v>
      </c>
      <c r="G245" s="138" t="s">
        <v>238</v>
      </c>
      <c r="H245" s="139">
        <v>683.66099999999994</v>
      </c>
      <c r="I245" s="140"/>
      <c r="J245" s="141">
        <f>ROUND(I245*H245,2)</f>
        <v>0</v>
      </c>
      <c r="K245" s="142"/>
      <c r="L245" s="30"/>
      <c r="M245" s="143" t="s">
        <v>1</v>
      </c>
      <c r="N245" s="144" t="s">
        <v>44</v>
      </c>
      <c r="P245" s="145">
        <f>O245*H245</f>
        <v>0</v>
      </c>
      <c r="Q245" s="145">
        <v>0</v>
      </c>
      <c r="R245" s="145">
        <f>Q245*H245</f>
        <v>0</v>
      </c>
      <c r="S245" s="145">
        <v>1.6500000000000001E-2</v>
      </c>
      <c r="T245" s="146">
        <f>S245*H245</f>
        <v>11.2804065</v>
      </c>
      <c r="AR245" s="147" t="s">
        <v>296</v>
      </c>
      <c r="AT245" s="147" t="s">
        <v>141</v>
      </c>
      <c r="AU245" s="147" t="s">
        <v>88</v>
      </c>
      <c r="AY245" s="15" t="s">
        <v>138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5" t="s">
        <v>86</v>
      </c>
      <c r="BK245" s="148">
        <f>ROUND(I245*H245,2)</f>
        <v>0</v>
      </c>
      <c r="BL245" s="15" t="s">
        <v>296</v>
      </c>
      <c r="BM245" s="147" t="s">
        <v>401</v>
      </c>
    </row>
    <row r="246" spans="2:65" s="12" customFormat="1" ht="11.25">
      <c r="B246" s="149"/>
      <c r="D246" s="150" t="s">
        <v>147</v>
      </c>
      <c r="E246" s="151" t="s">
        <v>1</v>
      </c>
      <c r="F246" s="152" t="s">
        <v>1191</v>
      </c>
      <c r="H246" s="153">
        <v>681.38599999999997</v>
      </c>
      <c r="I246" s="154"/>
      <c r="L246" s="149"/>
      <c r="M246" s="155"/>
      <c r="T246" s="156"/>
      <c r="AT246" s="151" t="s">
        <v>147</v>
      </c>
      <c r="AU246" s="151" t="s">
        <v>88</v>
      </c>
      <c r="AV246" s="12" t="s">
        <v>88</v>
      </c>
      <c r="AW246" s="12" t="s">
        <v>33</v>
      </c>
      <c r="AX246" s="12" t="s">
        <v>79</v>
      </c>
      <c r="AY246" s="151" t="s">
        <v>138</v>
      </c>
    </row>
    <row r="247" spans="2:65" s="12" customFormat="1" ht="11.25">
      <c r="B247" s="149"/>
      <c r="D247" s="150" t="s">
        <v>147</v>
      </c>
      <c r="E247" s="151" t="s">
        <v>1</v>
      </c>
      <c r="F247" s="152" t="s">
        <v>390</v>
      </c>
      <c r="H247" s="153">
        <v>2.2749999999999999</v>
      </c>
      <c r="I247" s="154"/>
      <c r="L247" s="149"/>
      <c r="M247" s="155"/>
      <c r="T247" s="156"/>
      <c r="AT247" s="151" t="s">
        <v>147</v>
      </c>
      <c r="AU247" s="151" t="s">
        <v>88</v>
      </c>
      <c r="AV247" s="12" t="s">
        <v>88</v>
      </c>
      <c r="AW247" s="12" t="s">
        <v>33</v>
      </c>
      <c r="AX247" s="12" t="s">
        <v>79</v>
      </c>
      <c r="AY247" s="151" t="s">
        <v>138</v>
      </c>
    </row>
    <row r="248" spans="2:65" s="13" customFormat="1" ht="11.25">
      <c r="B248" s="157"/>
      <c r="D248" s="150" t="s">
        <v>147</v>
      </c>
      <c r="E248" s="158" t="s">
        <v>1</v>
      </c>
      <c r="F248" s="159" t="s">
        <v>148</v>
      </c>
      <c r="H248" s="160">
        <v>683.66099999999994</v>
      </c>
      <c r="I248" s="161"/>
      <c r="L248" s="157"/>
      <c r="M248" s="162"/>
      <c r="T248" s="163"/>
      <c r="AT248" s="158" t="s">
        <v>147</v>
      </c>
      <c r="AU248" s="158" t="s">
        <v>88</v>
      </c>
      <c r="AV248" s="13" t="s">
        <v>149</v>
      </c>
      <c r="AW248" s="13" t="s">
        <v>33</v>
      </c>
      <c r="AX248" s="13" t="s">
        <v>86</v>
      </c>
      <c r="AY248" s="158" t="s">
        <v>138</v>
      </c>
    </row>
    <row r="249" spans="2:65" s="1" customFormat="1" ht="24.2" customHeight="1">
      <c r="B249" s="30"/>
      <c r="C249" s="135" t="s">
        <v>406</v>
      </c>
      <c r="D249" s="135" t="s">
        <v>141</v>
      </c>
      <c r="E249" s="136" t="s">
        <v>403</v>
      </c>
      <c r="F249" s="137" t="s">
        <v>404</v>
      </c>
      <c r="G249" s="138" t="s">
        <v>238</v>
      </c>
      <c r="H249" s="139">
        <v>683.66099999999994</v>
      </c>
      <c r="I249" s="140"/>
      <c r="J249" s="141">
        <f>ROUND(I249*H249,2)</f>
        <v>0</v>
      </c>
      <c r="K249" s="142"/>
      <c r="L249" s="30"/>
      <c r="M249" s="143" t="s">
        <v>1</v>
      </c>
      <c r="N249" s="144" t="s">
        <v>44</v>
      </c>
      <c r="P249" s="145">
        <f>O249*H249</f>
        <v>0</v>
      </c>
      <c r="Q249" s="145">
        <v>8.8000000000000003E-4</v>
      </c>
      <c r="R249" s="145">
        <f>Q249*H249</f>
        <v>0.60162167999999994</v>
      </c>
      <c r="S249" s="145">
        <v>0</v>
      </c>
      <c r="T249" s="146">
        <f>S249*H249</f>
        <v>0</v>
      </c>
      <c r="AR249" s="147" t="s">
        <v>296</v>
      </c>
      <c r="AT249" s="147" t="s">
        <v>141</v>
      </c>
      <c r="AU249" s="147" t="s">
        <v>88</v>
      </c>
      <c r="AY249" s="15" t="s">
        <v>138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5" t="s">
        <v>86</v>
      </c>
      <c r="BK249" s="148">
        <f>ROUND(I249*H249,2)</f>
        <v>0</v>
      </c>
      <c r="BL249" s="15" t="s">
        <v>296</v>
      </c>
      <c r="BM249" s="147" t="s">
        <v>405</v>
      </c>
    </row>
    <row r="250" spans="2:65" s="12" customFormat="1" ht="11.25">
      <c r="B250" s="149"/>
      <c r="D250" s="150" t="s">
        <v>147</v>
      </c>
      <c r="E250" s="151" t="s">
        <v>1</v>
      </c>
      <c r="F250" s="152" t="s">
        <v>1191</v>
      </c>
      <c r="H250" s="153">
        <v>681.38599999999997</v>
      </c>
      <c r="I250" s="154"/>
      <c r="L250" s="149"/>
      <c r="M250" s="155"/>
      <c r="T250" s="156"/>
      <c r="AT250" s="151" t="s">
        <v>147</v>
      </c>
      <c r="AU250" s="151" t="s">
        <v>88</v>
      </c>
      <c r="AV250" s="12" t="s">
        <v>88</v>
      </c>
      <c r="AW250" s="12" t="s">
        <v>33</v>
      </c>
      <c r="AX250" s="12" t="s">
        <v>79</v>
      </c>
      <c r="AY250" s="151" t="s">
        <v>138</v>
      </c>
    </row>
    <row r="251" spans="2:65" s="12" customFormat="1" ht="11.25">
      <c r="B251" s="149"/>
      <c r="D251" s="150" t="s">
        <v>147</v>
      </c>
      <c r="E251" s="151" t="s">
        <v>1</v>
      </c>
      <c r="F251" s="152" t="s">
        <v>390</v>
      </c>
      <c r="H251" s="153">
        <v>2.2749999999999999</v>
      </c>
      <c r="I251" s="154"/>
      <c r="L251" s="149"/>
      <c r="M251" s="155"/>
      <c r="T251" s="156"/>
      <c r="AT251" s="151" t="s">
        <v>147</v>
      </c>
      <c r="AU251" s="151" t="s">
        <v>88</v>
      </c>
      <c r="AV251" s="12" t="s">
        <v>88</v>
      </c>
      <c r="AW251" s="12" t="s">
        <v>33</v>
      </c>
      <c r="AX251" s="12" t="s">
        <v>79</v>
      </c>
      <c r="AY251" s="151" t="s">
        <v>138</v>
      </c>
    </row>
    <row r="252" spans="2:65" s="13" customFormat="1" ht="11.25">
      <c r="B252" s="157"/>
      <c r="D252" s="150" t="s">
        <v>147</v>
      </c>
      <c r="E252" s="158" t="s">
        <v>1</v>
      </c>
      <c r="F252" s="159" t="s">
        <v>148</v>
      </c>
      <c r="H252" s="160">
        <v>683.66099999999994</v>
      </c>
      <c r="I252" s="161"/>
      <c r="L252" s="157"/>
      <c r="M252" s="162"/>
      <c r="T252" s="163"/>
      <c r="AT252" s="158" t="s">
        <v>147</v>
      </c>
      <c r="AU252" s="158" t="s">
        <v>88</v>
      </c>
      <c r="AV252" s="13" t="s">
        <v>149</v>
      </c>
      <c r="AW252" s="13" t="s">
        <v>33</v>
      </c>
      <c r="AX252" s="13" t="s">
        <v>86</v>
      </c>
      <c r="AY252" s="158" t="s">
        <v>138</v>
      </c>
    </row>
    <row r="253" spans="2:65" s="1" customFormat="1" ht="49.15" customHeight="1">
      <c r="B253" s="30"/>
      <c r="C253" s="170" t="s">
        <v>411</v>
      </c>
      <c r="D253" s="170" t="s">
        <v>241</v>
      </c>
      <c r="E253" s="171" t="s">
        <v>407</v>
      </c>
      <c r="F253" s="172" t="s">
        <v>408</v>
      </c>
      <c r="G253" s="173" t="s">
        <v>238</v>
      </c>
      <c r="H253" s="174">
        <v>888.75900000000001</v>
      </c>
      <c r="I253" s="175"/>
      <c r="J253" s="176">
        <f>ROUND(I253*H253,2)</f>
        <v>0</v>
      </c>
      <c r="K253" s="177"/>
      <c r="L253" s="178"/>
      <c r="M253" s="179" t="s">
        <v>1</v>
      </c>
      <c r="N253" s="180" t="s">
        <v>44</v>
      </c>
      <c r="P253" s="145">
        <f>O253*H253</f>
        <v>0</v>
      </c>
      <c r="Q253" s="145">
        <v>4.7000000000000002E-3</v>
      </c>
      <c r="R253" s="145">
        <f>Q253*H253</f>
        <v>4.1771672999999998</v>
      </c>
      <c r="S253" s="145">
        <v>0</v>
      </c>
      <c r="T253" s="146">
        <f>S253*H253</f>
        <v>0</v>
      </c>
      <c r="AR253" s="147" t="s">
        <v>391</v>
      </c>
      <c r="AT253" s="147" t="s">
        <v>241</v>
      </c>
      <c r="AU253" s="147" t="s">
        <v>88</v>
      </c>
      <c r="AY253" s="15" t="s">
        <v>138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5" t="s">
        <v>86</v>
      </c>
      <c r="BK253" s="148">
        <f>ROUND(I253*H253,2)</f>
        <v>0</v>
      </c>
      <c r="BL253" s="15" t="s">
        <v>296</v>
      </c>
      <c r="BM253" s="147" t="s">
        <v>409</v>
      </c>
    </row>
    <row r="254" spans="2:65" s="12" customFormat="1" ht="11.25">
      <c r="B254" s="149"/>
      <c r="D254" s="150" t="s">
        <v>147</v>
      </c>
      <c r="E254" s="151" t="s">
        <v>1</v>
      </c>
      <c r="F254" s="152" t="s">
        <v>1191</v>
      </c>
      <c r="H254" s="153">
        <v>681.38599999999997</v>
      </c>
      <c r="I254" s="154"/>
      <c r="L254" s="149"/>
      <c r="M254" s="155"/>
      <c r="T254" s="156"/>
      <c r="AT254" s="151" t="s">
        <v>147</v>
      </c>
      <c r="AU254" s="151" t="s">
        <v>88</v>
      </c>
      <c r="AV254" s="12" t="s">
        <v>88</v>
      </c>
      <c r="AW254" s="12" t="s">
        <v>33</v>
      </c>
      <c r="AX254" s="12" t="s">
        <v>79</v>
      </c>
      <c r="AY254" s="151" t="s">
        <v>138</v>
      </c>
    </row>
    <row r="255" spans="2:65" s="12" customFormat="1" ht="11.25">
      <c r="B255" s="149"/>
      <c r="D255" s="150" t="s">
        <v>147</v>
      </c>
      <c r="E255" s="151" t="s">
        <v>1</v>
      </c>
      <c r="F255" s="152" t="s">
        <v>390</v>
      </c>
      <c r="H255" s="153">
        <v>2.2749999999999999</v>
      </c>
      <c r="I255" s="154"/>
      <c r="L255" s="149"/>
      <c r="M255" s="155"/>
      <c r="T255" s="156"/>
      <c r="AT255" s="151" t="s">
        <v>147</v>
      </c>
      <c r="AU255" s="151" t="s">
        <v>88</v>
      </c>
      <c r="AV255" s="12" t="s">
        <v>88</v>
      </c>
      <c r="AW255" s="12" t="s">
        <v>33</v>
      </c>
      <c r="AX255" s="12" t="s">
        <v>79</v>
      </c>
      <c r="AY255" s="151" t="s">
        <v>138</v>
      </c>
    </row>
    <row r="256" spans="2:65" s="13" customFormat="1" ht="11.25">
      <c r="B256" s="157"/>
      <c r="D256" s="150" t="s">
        <v>147</v>
      </c>
      <c r="E256" s="158" t="s">
        <v>1</v>
      </c>
      <c r="F256" s="159" t="s">
        <v>148</v>
      </c>
      <c r="H256" s="160">
        <v>683.66099999999994</v>
      </c>
      <c r="I256" s="161"/>
      <c r="L256" s="157"/>
      <c r="M256" s="162"/>
      <c r="T256" s="163"/>
      <c r="AT256" s="158" t="s">
        <v>147</v>
      </c>
      <c r="AU256" s="158" t="s">
        <v>88</v>
      </c>
      <c r="AV256" s="13" t="s">
        <v>149</v>
      </c>
      <c r="AW256" s="13" t="s">
        <v>33</v>
      </c>
      <c r="AX256" s="13" t="s">
        <v>86</v>
      </c>
      <c r="AY256" s="158" t="s">
        <v>138</v>
      </c>
    </row>
    <row r="257" spans="2:65" s="12" customFormat="1" ht="11.25">
      <c r="B257" s="149"/>
      <c r="D257" s="150" t="s">
        <v>147</v>
      </c>
      <c r="F257" s="152" t="s">
        <v>1194</v>
      </c>
      <c r="H257" s="153">
        <v>888.75900000000001</v>
      </c>
      <c r="I257" s="154"/>
      <c r="L257" s="149"/>
      <c r="M257" s="155"/>
      <c r="T257" s="156"/>
      <c r="AT257" s="151" t="s">
        <v>147</v>
      </c>
      <c r="AU257" s="151" t="s">
        <v>88</v>
      </c>
      <c r="AV257" s="12" t="s">
        <v>88</v>
      </c>
      <c r="AW257" s="12" t="s">
        <v>4</v>
      </c>
      <c r="AX257" s="12" t="s">
        <v>86</v>
      </c>
      <c r="AY257" s="151" t="s">
        <v>138</v>
      </c>
    </row>
    <row r="258" spans="2:65" s="1" customFormat="1" ht="33" customHeight="1">
      <c r="B258" s="30"/>
      <c r="C258" s="135" t="s">
        <v>417</v>
      </c>
      <c r="D258" s="135" t="s">
        <v>141</v>
      </c>
      <c r="E258" s="136" t="s">
        <v>412</v>
      </c>
      <c r="F258" s="137" t="s">
        <v>413</v>
      </c>
      <c r="G258" s="138" t="s">
        <v>278</v>
      </c>
      <c r="H258" s="139">
        <v>1</v>
      </c>
      <c r="I258" s="140"/>
      <c r="J258" s="141">
        <f>ROUND(I258*H258,2)</f>
        <v>0</v>
      </c>
      <c r="K258" s="142"/>
      <c r="L258" s="30"/>
      <c r="M258" s="143" t="s">
        <v>1</v>
      </c>
      <c r="N258" s="144" t="s">
        <v>44</v>
      </c>
      <c r="P258" s="145">
        <f>O258*H258</f>
        <v>0</v>
      </c>
      <c r="Q258" s="145">
        <v>1.4999999999999999E-2</v>
      </c>
      <c r="R258" s="145">
        <f>Q258*H258</f>
        <v>1.4999999999999999E-2</v>
      </c>
      <c r="S258" s="145">
        <v>0</v>
      </c>
      <c r="T258" s="146">
        <f>S258*H258</f>
        <v>0</v>
      </c>
      <c r="AR258" s="147" t="s">
        <v>296</v>
      </c>
      <c r="AT258" s="147" t="s">
        <v>141</v>
      </c>
      <c r="AU258" s="147" t="s">
        <v>88</v>
      </c>
      <c r="AY258" s="15" t="s">
        <v>138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5" t="s">
        <v>86</v>
      </c>
      <c r="BK258" s="148">
        <f>ROUND(I258*H258,2)</f>
        <v>0</v>
      </c>
      <c r="BL258" s="15" t="s">
        <v>296</v>
      </c>
      <c r="BM258" s="147" t="s">
        <v>414</v>
      </c>
    </row>
    <row r="259" spans="2:65" s="12" customFormat="1" ht="11.25">
      <c r="B259" s="149"/>
      <c r="D259" s="150" t="s">
        <v>147</v>
      </c>
      <c r="E259" s="151" t="s">
        <v>1</v>
      </c>
      <c r="F259" s="152" t="s">
        <v>994</v>
      </c>
      <c r="H259" s="153">
        <v>1</v>
      </c>
      <c r="I259" s="154"/>
      <c r="L259" s="149"/>
      <c r="M259" s="155"/>
      <c r="T259" s="156"/>
      <c r="AT259" s="151" t="s">
        <v>147</v>
      </c>
      <c r="AU259" s="151" t="s">
        <v>88</v>
      </c>
      <c r="AV259" s="12" t="s">
        <v>88</v>
      </c>
      <c r="AW259" s="12" t="s">
        <v>33</v>
      </c>
      <c r="AX259" s="12" t="s">
        <v>79</v>
      </c>
      <c r="AY259" s="151" t="s">
        <v>138</v>
      </c>
    </row>
    <row r="260" spans="2:65" s="13" customFormat="1" ht="11.25">
      <c r="B260" s="157"/>
      <c r="D260" s="150" t="s">
        <v>147</v>
      </c>
      <c r="E260" s="158" t="s">
        <v>1</v>
      </c>
      <c r="F260" s="159" t="s">
        <v>148</v>
      </c>
      <c r="H260" s="160">
        <v>1</v>
      </c>
      <c r="I260" s="161"/>
      <c r="L260" s="157"/>
      <c r="M260" s="162"/>
      <c r="T260" s="163"/>
      <c r="AT260" s="158" t="s">
        <v>147</v>
      </c>
      <c r="AU260" s="158" t="s">
        <v>88</v>
      </c>
      <c r="AV260" s="13" t="s">
        <v>149</v>
      </c>
      <c r="AW260" s="13" t="s">
        <v>33</v>
      </c>
      <c r="AX260" s="13" t="s">
        <v>86</v>
      </c>
      <c r="AY260" s="158" t="s">
        <v>138</v>
      </c>
    </row>
    <row r="261" spans="2:65" s="1" customFormat="1" ht="24.2" customHeight="1">
      <c r="B261" s="30"/>
      <c r="C261" s="170" t="s">
        <v>421</v>
      </c>
      <c r="D261" s="170" t="s">
        <v>241</v>
      </c>
      <c r="E261" s="171" t="s">
        <v>995</v>
      </c>
      <c r="F261" s="172" t="s">
        <v>996</v>
      </c>
      <c r="G261" s="173" t="s">
        <v>278</v>
      </c>
      <c r="H261" s="174">
        <v>1</v>
      </c>
      <c r="I261" s="175"/>
      <c r="J261" s="176">
        <f>ROUND(I261*H261,2)</f>
        <v>0</v>
      </c>
      <c r="K261" s="177"/>
      <c r="L261" s="178"/>
      <c r="M261" s="179" t="s">
        <v>1</v>
      </c>
      <c r="N261" s="180" t="s">
        <v>44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391</v>
      </c>
      <c r="AT261" s="147" t="s">
        <v>241</v>
      </c>
      <c r="AU261" s="147" t="s">
        <v>88</v>
      </c>
      <c r="AY261" s="15" t="s">
        <v>138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5" t="s">
        <v>86</v>
      </c>
      <c r="BK261" s="148">
        <f>ROUND(I261*H261,2)</f>
        <v>0</v>
      </c>
      <c r="BL261" s="15" t="s">
        <v>296</v>
      </c>
      <c r="BM261" s="147" t="s">
        <v>997</v>
      </c>
    </row>
    <row r="262" spans="2:65" s="12" customFormat="1" ht="11.25">
      <c r="B262" s="149"/>
      <c r="D262" s="150" t="s">
        <v>147</v>
      </c>
      <c r="E262" s="151" t="s">
        <v>1</v>
      </c>
      <c r="F262" s="152" t="s">
        <v>994</v>
      </c>
      <c r="H262" s="153">
        <v>1</v>
      </c>
      <c r="I262" s="154"/>
      <c r="L262" s="149"/>
      <c r="M262" s="155"/>
      <c r="T262" s="156"/>
      <c r="AT262" s="151" t="s">
        <v>147</v>
      </c>
      <c r="AU262" s="151" t="s">
        <v>88</v>
      </c>
      <c r="AV262" s="12" t="s">
        <v>88</v>
      </c>
      <c r="AW262" s="12" t="s">
        <v>33</v>
      </c>
      <c r="AX262" s="12" t="s">
        <v>79</v>
      </c>
      <c r="AY262" s="151" t="s">
        <v>138</v>
      </c>
    </row>
    <row r="263" spans="2:65" s="13" customFormat="1" ht="11.25">
      <c r="B263" s="157"/>
      <c r="D263" s="150" t="s">
        <v>147</v>
      </c>
      <c r="E263" s="158" t="s">
        <v>1</v>
      </c>
      <c r="F263" s="159" t="s">
        <v>148</v>
      </c>
      <c r="H263" s="160">
        <v>1</v>
      </c>
      <c r="I263" s="161"/>
      <c r="L263" s="157"/>
      <c r="M263" s="162"/>
      <c r="T263" s="163"/>
      <c r="AT263" s="158" t="s">
        <v>147</v>
      </c>
      <c r="AU263" s="158" t="s">
        <v>88</v>
      </c>
      <c r="AV263" s="13" t="s">
        <v>149</v>
      </c>
      <c r="AW263" s="13" t="s">
        <v>33</v>
      </c>
      <c r="AX263" s="13" t="s">
        <v>86</v>
      </c>
      <c r="AY263" s="158" t="s">
        <v>138</v>
      </c>
    </row>
    <row r="264" spans="2:65" s="1" customFormat="1" ht="37.9" customHeight="1">
      <c r="B264" s="30"/>
      <c r="C264" s="135" t="s">
        <v>426</v>
      </c>
      <c r="D264" s="135" t="s">
        <v>141</v>
      </c>
      <c r="E264" s="136" t="s">
        <v>422</v>
      </c>
      <c r="F264" s="137" t="s">
        <v>423</v>
      </c>
      <c r="G264" s="138" t="s">
        <v>381</v>
      </c>
      <c r="H264" s="139">
        <v>119.8</v>
      </c>
      <c r="I264" s="140"/>
      <c r="J264" s="141">
        <f>ROUND(I264*H264,2)</f>
        <v>0</v>
      </c>
      <c r="K264" s="142"/>
      <c r="L264" s="30"/>
      <c r="M264" s="143" t="s">
        <v>1</v>
      </c>
      <c r="N264" s="144" t="s">
        <v>44</v>
      </c>
      <c r="P264" s="145">
        <f>O264*H264</f>
        <v>0</v>
      </c>
      <c r="Q264" s="145">
        <v>1.15E-3</v>
      </c>
      <c r="R264" s="145">
        <f>Q264*H264</f>
        <v>0.13777</v>
      </c>
      <c r="S264" s="145">
        <v>0</v>
      </c>
      <c r="T264" s="146">
        <f>S264*H264</f>
        <v>0</v>
      </c>
      <c r="AR264" s="147" t="s">
        <v>296</v>
      </c>
      <c r="AT264" s="147" t="s">
        <v>141</v>
      </c>
      <c r="AU264" s="147" t="s">
        <v>88</v>
      </c>
      <c r="AY264" s="15" t="s">
        <v>138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5" t="s">
        <v>86</v>
      </c>
      <c r="BK264" s="148">
        <f>ROUND(I264*H264,2)</f>
        <v>0</v>
      </c>
      <c r="BL264" s="15" t="s">
        <v>296</v>
      </c>
      <c r="BM264" s="147" t="s">
        <v>424</v>
      </c>
    </row>
    <row r="265" spans="2:65" s="12" customFormat="1" ht="11.25">
      <c r="B265" s="149"/>
      <c r="D265" s="150" t="s">
        <v>147</v>
      </c>
      <c r="E265" s="151" t="s">
        <v>1</v>
      </c>
      <c r="F265" s="152" t="s">
        <v>1195</v>
      </c>
      <c r="H265" s="153">
        <v>119.8</v>
      </c>
      <c r="I265" s="154"/>
      <c r="L265" s="149"/>
      <c r="M265" s="155"/>
      <c r="T265" s="156"/>
      <c r="AT265" s="151" t="s">
        <v>147</v>
      </c>
      <c r="AU265" s="151" t="s">
        <v>88</v>
      </c>
      <c r="AV265" s="12" t="s">
        <v>88</v>
      </c>
      <c r="AW265" s="12" t="s">
        <v>33</v>
      </c>
      <c r="AX265" s="12" t="s">
        <v>79</v>
      </c>
      <c r="AY265" s="151" t="s">
        <v>138</v>
      </c>
    </row>
    <row r="266" spans="2:65" s="13" customFormat="1" ht="11.25">
      <c r="B266" s="157"/>
      <c r="D266" s="150" t="s">
        <v>147</v>
      </c>
      <c r="E266" s="158" t="s">
        <v>1</v>
      </c>
      <c r="F266" s="159" t="s">
        <v>148</v>
      </c>
      <c r="H266" s="160">
        <v>119.8</v>
      </c>
      <c r="I266" s="161"/>
      <c r="L266" s="157"/>
      <c r="M266" s="162"/>
      <c r="T266" s="163"/>
      <c r="AT266" s="158" t="s">
        <v>147</v>
      </c>
      <c r="AU266" s="158" t="s">
        <v>88</v>
      </c>
      <c r="AV266" s="13" t="s">
        <v>149</v>
      </c>
      <c r="AW266" s="13" t="s">
        <v>33</v>
      </c>
      <c r="AX266" s="13" t="s">
        <v>86</v>
      </c>
      <c r="AY266" s="158" t="s">
        <v>138</v>
      </c>
    </row>
    <row r="267" spans="2:65" s="1" customFormat="1" ht="37.9" customHeight="1">
      <c r="B267" s="30"/>
      <c r="C267" s="135" t="s">
        <v>431</v>
      </c>
      <c r="D267" s="135" t="s">
        <v>141</v>
      </c>
      <c r="E267" s="136" t="s">
        <v>427</v>
      </c>
      <c r="F267" s="137" t="s">
        <v>428</v>
      </c>
      <c r="G267" s="138" t="s">
        <v>381</v>
      </c>
      <c r="H267" s="139">
        <v>114</v>
      </c>
      <c r="I267" s="140"/>
      <c r="J267" s="141">
        <f>ROUND(I267*H267,2)</f>
        <v>0</v>
      </c>
      <c r="K267" s="142"/>
      <c r="L267" s="30"/>
      <c r="M267" s="143" t="s">
        <v>1</v>
      </c>
      <c r="N267" s="144" t="s">
        <v>44</v>
      </c>
      <c r="P267" s="145">
        <f>O267*H267</f>
        <v>0</v>
      </c>
      <c r="Q267" s="145">
        <v>6.3000000000000003E-4</v>
      </c>
      <c r="R267" s="145">
        <f>Q267*H267</f>
        <v>7.1820000000000009E-2</v>
      </c>
      <c r="S267" s="145">
        <v>0</v>
      </c>
      <c r="T267" s="146">
        <f>S267*H267</f>
        <v>0</v>
      </c>
      <c r="AR267" s="147" t="s">
        <v>296</v>
      </c>
      <c r="AT267" s="147" t="s">
        <v>141</v>
      </c>
      <c r="AU267" s="147" t="s">
        <v>88</v>
      </c>
      <c r="AY267" s="15" t="s">
        <v>138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5" t="s">
        <v>86</v>
      </c>
      <c r="BK267" s="148">
        <f>ROUND(I267*H267,2)</f>
        <v>0</v>
      </c>
      <c r="BL267" s="15" t="s">
        <v>296</v>
      </c>
      <c r="BM267" s="147" t="s">
        <v>429</v>
      </c>
    </row>
    <row r="268" spans="2:65" s="12" customFormat="1" ht="11.25">
      <c r="B268" s="149"/>
      <c r="D268" s="150" t="s">
        <v>147</v>
      </c>
      <c r="E268" s="151" t="s">
        <v>1</v>
      </c>
      <c r="F268" s="152" t="s">
        <v>1196</v>
      </c>
      <c r="H268" s="153">
        <v>114</v>
      </c>
      <c r="I268" s="154"/>
      <c r="L268" s="149"/>
      <c r="M268" s="155"/>
      <c r="T268" s="156"/>
      <c r="AT268" s="151" t="s">
        <v>147</v>
      </c>
      <c r="AU268" s="151" t="s">
        <v>88</v>
      </c>
      <c r="AV268" s="12" t="s">
        <v>88</v>
      </c>
      <c r="AW268" s="12" t="s">
        <v>33</v>
      </c>
      <c r="AX268" s="12" t="s">
        <v>79</v>
      </c>
      <c r="AY268" s="151" t="s">
        <v>138</v>
      </c>
    </row>
    <row r="269" spans="2:65" s="13" customFormat="1" ht="11.25">
      <c r="B269" s="157"/>
      <c r="D269" s="150" t="s">
        <v>147</v>
      </c>
      <c r="E269" s="158" t="s">
        <v>1</v>
      </c>
      <c r="F269" s="159" t="s">
        <v>148</v>
      </c>
      <c r="H269" s="160">
        <v>114</v>
      </c>
      <c r="I269" s="161"/>
      <c r="L269" s="157"/>
      <c r="M269" s="162"/>
      <c r="T269" s="163"/>
      <c r="AT269" s="158" t="s">
        <v>147</v>
      </c>
      <c r="AU269" s="158" t="s">
        <v>88</v>
      </c>
      <c r="AV269" s="13" t="s">
        <v>149</v>
      </c>
      <c r="AW269" s="13" t="s">
        <v>33</v>
      </c>
      <c r="AX269" s="13" t="s">
        <v>86</v>
      </c>
      <c r="AY269" s="158" t="s">
        <v>138</v>
      </c>
    </row>
    <row r="270" spans="2:65" s="1" customFormat="1" ht="33" customHeight="1">
      <c r="B270" s="30"/>
      <c r="C270" s="135" t="s">
        <v>437</v>
      </c>
      <c r="D270" s="135" t="s">
        <v>141</v>
      </c>
      <c r="E270" s="136" t="s">
        <v>432</v>
      </c>
      <c r="F270" s="137" t="s">
        <v>433</v>
      </c>
      <c r="G270" s="138" t="s">
        <v>238</v>
      </c>
      <c r="H270" s="139">
        <v>54</v>
      </c>
      <c r="I270" s="140"/>
      <c r="J270" s="141">
        <f>ROUND(I270*H270,2)</f>
        <v>0</v>
      </c>
      <c r="K270" s="142"/>
      <c r="L270" s="30"/>
      <c r="M270" s="143" t="s">
        <v>1</v>
      </c>
      <c r="N270" s="144" t="s">
        <v>44</v>
      </c>
      <c r="P270" s="145">
        <f>O270*H270</f>
        <v>0</v>
      </c>
      <c r="Q270" s="145">
        <v>1.0869999999999999E-2</v>
      </c>
      <c r="R270" s="145">
        <f>Q270*H270</f>
        <v>0.58697999999999995</v>
      </c>
      <c r="S270" s="145">
        <v>0</v>
      </c>
      <c r="T270" s="146">
        <f>S270*H270</f>
        <v>0</v>
      </c>
      <c r="AR270" s="147" t="s">
        <v>149</v>
      </c>
      <c r="AT270" s="147" t="s">
        <v>141</v>
      </c>
      <c r="AU270" s="147" t="s">
        <v>88</v>
      </c>
      <c r="AY270" s="15" t="s">
        <v>138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5" t="s">
        <v>86</v>
      </c>
      <c r="BK270" s="148">
        <f>ROUND(I270*H270,2)</f>
        <v>0</v>
      </c>
      <c r="BL270" s="15" t="s">
        <v>149</v>
      </c>
      <c r="BM270" s="147" t="s">
        <v>434</v>
      </c>
    </row>
    <row r="271" spans="2:65" s="1" customFormat="1" ht="19.5">
      <c r="B271" s="30"/>
      <c r="D271" s="150" t="s">
        <v>153</v>
      </c>
      <c r="F271" s="164" t="s">
        <v>435</v>
      </c>
      <c r="I271" s="165"/>
      <c r="L271" s="30"/>
      <c r="M271" s="166"/>
      <c r="T271" s="54"/>
      <c r="AT271" s="15" t="s">
        <v>153</v>
      </c>
      <c r="AU271" s="15" t="s">
        <v>88</v>
      </c>
    </row>
    <row r="272" spans="2:65" s="12" customFormat="1" ht="11.25">
      <c r="B272" s="149"/>
      <c r="D272" s="150" t="s">
        <v>147</v>
      </c>
      <c r="E272" s="151" t="s">
        <v>1</v>
      </c>
      <c r="F272" s="152" t="s">
        <v>1197</v>
      </c>
      <c r="H272" s="153">
        <v>54</v>
      </c>
      <c r="I272" s="154"/>
      <c r="L272" s="149"/>
      <c r="M272" s="155"/>
      <c r="T272" s="156"/>
      <c r="AT272" s="151" t="s">
        <v>147</v>
      </c>
      <c r="AU272" s="151" t="s">
        <v>88</v>
      </c>
      <c r="AV272" s="12" t="s">
        <v>88</v>
      </c>
      <c r="AW272" s="12" t="s">
        <v>33</v>
      </c>
      <c r="AX272" s="12" t="s">
        <v>79</v>
      </c>
      <c r="AY272" s="151" t="s">
        <v>138</v>
      </c>
    </row>
    <row r="273" spans="2:65" s="13" customFormat="1" ht="11.25">
      <c r="B273" s="157"/>
      <c r="D273" s="150" t="s">
        <v>147</v>
      </c>
      <c r="E273" s="158" t="s">
        <v>1</v>
      </c>
      <c r="F273" s="159" t="s">
        <v>148</v>
      </c>
      <c r="H273" s="160">
        <v>54</v>
      </c>
      <c r="I273" s="161"/>
      <c r="L273" s="157"/>
      <c r="M273" s="162"/>
      <c r="T273" s="163"/>
      <c r="AT273" s="158" t="s">
        <v>147</v>
      </c>
      <c r="AU273" s="158" t="s">
        <v>88</v>
      </c>
      <c r="AV273" s="13" t="s">
        <v>149</v>
      </c>
      <c r="AW273" s="13" t="s">
        <v>33</v>
      </c>
      <c r="AX273" s="13" t="s">
        <v>86</v>
      </c>
      <c r="AY273" s="158" t="s">
        <v>138</v>
      </c>
    </row>
    <row r="274" spans="2:65" s="1" customFormat="1" ht="33" customHeight="1">
      <c r="B274" s="30"/>
      <c r="C274" s="135" t="s">
        <v>441</v>
      </c>
      <c r="D274" s="135" t="s">
        <v>141</v>
      </c>
      <c r="E274" s="136" t="s">
        <v>438</v>
      </c>
      <c r="F274" s="137" t="s">
        <v>439</v>
      </c>
      <c r="G274" s="138" t="s">
        <v>238</v>
      </c>
      <c r="H274" s="139">
        <v>706.35</v>
      </c>
      <c r="I274" s="140"/>
      <c r="J274" s="141">
        <f>ROUND(I274*H274,2)</f>
        <v>0</v>
      </c>
      <c r="K274" s="142"/>
      <c r="L274" s="30"/>
      <c r="M274" s="143" t="s">
        <v>1</v>
      </c>
      <c r="N274" s="144" t="s">
        <v>44</v>
      </c>
      <c r="P274" s="145">
        <f>O274*H274</f>
        <v>0</v>
      </c>
      <c r="Q274" s="145">
        <v>2.2000000000000001E-4</v>
      </c>
      <c r="R274" s="145">
        <f>Q274*H274</f>
        <v>0.15539700000000001</v>
      </c>
      <c r="S274" s="145">
        <v>0</v>
      </c>
      <c r="T274" s="146">
        <f>S274*H274</f>
        <v>0</v>
      </c>
      <c r="AR274" s="147" t="s">
        <v>296</v>
      </c>
      <c r="AT274" s="147" t="s">
        <v>141</v>
      </c>
      <c r="AU274" s="147" t="s">
        <v>88</v>
      </c>
      <c r="AY274" s="15" t="s">
        <v>138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5" t="s">
        <v>86</v>
      </c>
      <c r="BK274" s="148">
        <f>ROUND(I274*H274,2)</f>
        <v>0</v>
      </c>
      <c r="BL274" s="15" t="s">
        <v>296</v>
      </c>
      <c r="BM274" s="147" t="s">
        <v>440</v>
      </c>
    </row>
    <row r="275" spans="2:65" s="12" customFormat="1" ht="11.25">
      <c r="B275" s="149"/>
      <c r="D275" s="150" t="s">
        <v>147</v>
      </c>
      <c r="E275" s="151" t="s">
        <v>1</v>
      </c>
      <c r="F275" s="152" t="s">
        <v>1169</v>
      </c>
      <c r="H275" s="153">
        <v>651.29999999999995</v>
      </c>
      <c r="I275" s="154"/>
      <c r="L275" s="149"/>
      <c r="M275" s="155"/>
      <c r="T275" s="156"/>
      <c r="AT275" s="151" t="s">
        <v>147</v>
      </c>
      <c r="AU275" s="151" t="s">
        <v>88</v>
      </c>
      <c r="AV275" s="12" t="s">
        <v>88</v>
      </c>
      <c r="AW275" s="12" t="s">
        <v>33</v>
      </c>
      <c r="AX275" s="12" t="s">
        <v>79</v>
      </c>
      <c r="AY275" s="151" t="s">
        <v>138</v>
      </c>
    </row>
    <row r="276" spans="2:65" s="12" customFormat="1" ht="11.25">
      <c r="B276" s="149"/>
      <c r="D276" s="150" t="s">
        <v>147</v>
      </c>
      <c r="E276" s="151" t="s">
        <v>1</v>
      </c>
      <c r="F276" s="152" t="s">
        <v>299</v>
      </c>
      <c r="H276" s="153">
        <v>3.4350000000000001</v>
      </c>
      <c r="I276" s="154"/>
      <c r="L276" s="149"/>
      <c r="M276" s="155"/>
      <c r="T276" s="156"/>
      <c r="AT276" s="151" t="s">
        <v>147</v>
      </c>
      <c r="AU276" s="151" t="s">
        <v>88</v>
      </c>
      <c r="AV276" s="12" t="s">
        <v>88</v>
      </c>
      <c r="AW276" s="12" t="s">
        <v>33</v>
      </c>
      <c r="AX276" s="12" t="s">
        <v>79</v>
      </c>
      <c r="AY276" s="151" t="s">
        <v>138</v>
      </c>
    </row>
    <row r="277" spans="2:65" s="12" customFormat="1" ht="11.25">
      <c r="B277" s="149"/>
      <c r="D277" s="150" t="s">
        <v>147</v>
      </c>
      <c r="E277" s="151" t="s">
        <v>1</v>
      </c>
      <c r="F277" s="152" t="s">
        <v>1170</v>
      </c>
      <c r="H277" s="153">
        <v>49.365000000000002</v>
      </c>
      <c r="I277" s="154"/>
      <c r="L277" s="149"/>
      <c r="M277" s="155"/>
      <c r="T277" s="156"/>
      <c r="AT277" s="151" t="s">
        <v>147</v>
      </c>
      <c r="AU277" s="151" t="s">
        <v>88</v>
      </c>
      <c r="AV277" s="12" t="s">
        <v>88</v>
      </c>
      <c r="AW277" s="12" t="s">
        <v>33</v>
      </c>
      <c r="AX277" s="12" t="s">
        <v>79</v>
      </c>
      <c r="AY277" s="151" t="s">
        <v>138</v>
      </c>
    </row>
    <row r="278" spans="2:65" s="12" customFormat="1" ht="11.25">
      <c r="B278" s="149"/>
      <c r="D278" s="150" t="s">
        <v>147</v>
      </c>
      <c r="E278" s="151" t="s">
        <v>1</v>
      </c>
      <c r="F278" s="152" t="s">
        <v>1171</v>
      </c>
      <c r="H278" s="153">
        <v>2.25</v>
      </c>
      <c r="I278" s="154"/>
      <c r="L278" s="149"/>
      <c r="M278" s="155"/>
      <c r="T278" s="156"/>
      <c r="AT278" s="151" t="s">
        <v>147</v>
      </c>
      <c r="AU278" s="151" t="s">
        <v>88</v>
      </c>
      <c r="AV278" s="12" t="s">
        <v>88</v>
      </c>
      <c r="AW278" s="12" t="s">
        <v>33</v>
      </c>
      <c r="AX278" s="12" t="s">
        <v>79</v>
      </c>
      <c r="AY278" s="151" t="s">
        <v>138</v>
      </c>
    </row>
    <row r="279" spans="2:65" s="13" customFormat="1" ht="11.25">
      <c r="B279" s="157"/>
      <c r="D279" s="150" t="s">
        <v>147</v>
      </c>
      <c r="E279" s="158" t="s">
        <v>1</v>
      </c>
      <c r="F279" s="159" t="s">
        <v>148</v>
      </c>
      <c r="H279" s="160">
        <v>706.35</v>
      </c>
      <c r="I279" s="161"/>
      <c r="L279" s="157"/>
      <c r="M279" s="162"/>
      <c r="T279" s="163"/>
      <c r="AT279" s="158" t="s">
        <v>147</v>
      </c>
      <c r="AU279" s="158" t="s">
        <v>88</v>
      </c>
      <c r="AV279" s="13" t="s">
        <v>149</v>
      </c>
      <c r="AW279" s="13" t="s">
        <v>33</v>
      </c>
      <c r="AX279" s="13" t="s">
        <v>86</v>
      </c>
      <c r="AY279" s="158" t="s">
        <v>138</v>
      </c>
    </row>
    <row r="280" spans="2:65" s="1" customFormat="1" ht="37.9" customHeight="1">
      <c r="B280" s="30"/>
      <c r="C280" s="170" t="s">
        <v>446</v>
      </c>
      <c r="D280" s="170" t="s">
        <v>241</v>
      </c>
      <c r="E280" s="171" t="s">
        <v>442</v>
      </c>
      <c r="F280" s="172" t="s">
        <v>443</v>
      </c>
      <c r="G280" s="173" t="s">
        <v>238</v>
      </c>
      <c r="H280" s="174">
        <v>755.95</v>
      </c>
      <c r="I280" s="175"/>
      <c r="J280" s="176">
        <f>ROUND(I280*H280,2)</f>
        <v>0</v>
      </c>
      <c r="K280" s="177"/>
      <c r="L280" s="178"/>
      <c r="M280" s="179" t="s">
        <v>1</v>
      </c>
      <c r="N280" s="180" t="s">
        <v>44</v>
      </c>
      <c r="P280" s="145">
        <f>O280*H280</f>
        <v>0</v>
      </c>
      <c r="Q280" s="145">
        <v>1.5299999999999999E-3</v>
      </c>
      <c r="R280" s="145">
        <f>Q280*H280</f>
        <v>1.1566034999999999</v>
      </c>
      <c r="S280" s="145">
        <v>0</v>
      </c>
      <c r="T280" s="146">
        <f>S280*H280</f>
        <v>0</v>
      </c>
      <c r="AR280" s="147" t="s">
        <v>391</v>
      </c>
      <c r="AT280" s="147" t="s">
        <v>241</v>
      </c>
      <c r="AU280" s="147" t="s">
        <v>88</v>
      </c>
      <c r="AY280" s="15" t="s">
        <v>138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5" t="s">
        <v>86</v>
      </c>
      <c r="BK280" s="148">
        <f>ROUND(I280*H280,2)</f>
        <v>0</v>
      </c>
      <c r="BL280" s="15" t="s">
        <v>296</v>
      </c>
      <c r="BM280" s="147" t="s">
        <v>444</v>
      </c>
    </row>
    <row r="281" spans="2:65" s="12" customFormat="1" ht="11.25">
      <c r="B281" s="149"/>
      <c r="D281" s="150" t="s">
        <v>147</v>
      </c>
      <c r="E281" s="151" t="s">
        <v>1</v>
      </c>
      <c r="F281" s="152" t="s">
        <v>1198</v>
      </c>
      <c r="H281" s="153">
        <v>581.5</v>
      </c>
      <c r="I281" s="154"/>
      <c r="L281" s="149"/>
      <c r="M281" s="155"/>
      <c r="T281" s="156"/>
      <c r="AT281" s="151" t="s">
        <v>147</v>
      </c>
      <c r="AU281" s="151" t="s">
        <v>88</v>
      </c>
      <c r="AV281" s="12" t="s">
        <v>88</v>
      </c>
      <c r="AW281" s="12" t="s">
        <v>33</v>
      </c>
      <c r="AX281" s="12" t="s">
        <v>79</v>
      </c>
      <c r="AY281" s="151" t="s">
        <v>138</v>
      </c>
    </row>
    <row r="282" spans="2:65" s="13" customFormat="1" ht="11.25">
      <c r="B282" s="157"/>
      <c r="D282" s="150" t="s">
        <v>147</v>
      </c>
      <c r="E282" s="158" t="s">
        <v>1</v>
      </c>
      <c r="F282" s="159" t="s">
        <v>148</v>
      </c>
      <c r="H282" s="160">
        <v>581.5</v>
      </c>
      <c r="I282" s="161"/>
      <c r="L282" s="157"/>
      <c r="M282" s="162"/>
      <c r="T282" s="163"/>
      <c r="AT282" s="158" t="s">
        <v>147</v>
      </c>
      <c r="AU282" s="158" t="s">
        <v>88</v>
      </c>
      <c r="AV282" s="13" t="s">
        <v>149</v>
      </c>
      <c r="AW282" s="13" t="s">
        <v>33</v>
      </c>
      <c r="AX282" s="13" t="s">
        <v>86</v>
      </c>
      <c r="AY282" s="158" t="s">
        <v>138</v>
      </c>
    </row>
    <row r="283" spans="2:65" s="12" customFormat="1" ht="11.25">
      <c r="B283" s="149"/>
      <c r="D283" s="150" t="s">
        <v>147</v>
      </c>
      <c r="F283" s="152" t="s">
        <v>1199</v>
      </c>
      <c r="H283" s="153">
        <v>755.95</v>
      </c>
      <c r="I283" s="154"/>
      <c r="L283" s="149"/>
      <c r="M283" s="155"/>
      <c r="T283" s="156"/>
      <c r="AT283" s="151" t="s">
        <v>147</v>
      </c>
      <c r="AU283" s="151" t="s">
        <v>88</v>
      </c>
      <c r="AV283" s="12" t="s">
        <v>88</v>
      </c>
      <c r="AW283" s="12" t="s">
        <v>4</v>
      </c>
      <c r="AX283" s="12" t="s">
        <v>86</v>
      </c>
      <c r="AY283" s="151" t="s">
        <v>138</v>
      </c>
    </row>
    <row r="284" spans="2:65" s="1" customFormat="1" ht="24.2" customHeight="1">
      <c r="B284" s="30"/>
      <c r="C284" s="170" t="s">
        <v>451</v>
      </c>
      <c r="D284" s="170" t="s">
        <v>241</v>
      </c>
      <c r="E284" s="171" t="s">
        <v>447</v>
      </c>
      <c r="F284" s="172" t="s">
        <v>448</v>
      </c>
      <c r="G284" s="173" t="s">
        <v>238</v>
      </c>
      <c r="H284" s="174">
        <v>162.30500000000001</v>
      </c>
      <c r="I284" s="175"/>
      <c r="J284" s="176">
        <f>ROUND(I284*H284,2)</f>
        <v>0</v>
      </c>
      <c r="K284" s="177"/>
      <c r="L284" s="178"/>
      <c r="M284" s="179" t="s">
        <v>1</v>
      </c>
      <c r="N284" s="180" t="s">
        <v>44</v>
      </c>
      <c r="P284" s="145">
        <f>O284*H284</f>
        <v>0</v>
      </c>
      <c r="Q284" s="145">
        <v>1.49E-3</v>
      </c>
      <c r="R284" s="145">
        <f>Q284*H284</f>
        <v>0.24183445000000001</v>
      </c>
      <c r="S284" s="145">
        <v>0</v>
      </c>
      <c r="T284" s="146">
        <f>S284*H284</f>
        <v>0</v>
      </c>
      <c r="AR284" s="147" t="s">
        <v>391</v>
      </c>
      <c r="AT284" s="147" t="s">
        <v>241</v>
      </c>
      <c r="AU284" s="147" t="s">
        <v>88</v>
      </c>
      <c r="AY284" s="15" t="s">
        <v>138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5" t="s">
        <v>86</v>
      </c>
      <c r="BK284" s="148">
        <f>ROUND(I284*H284,2)</f>
        <v>0</v>
      </c>
      <c r="BL284" s="15" t="s">
        <v>296</v>
      </c>
      <c r="BM284" s="147" t="s">
        <v>449</v>
      </c>
    </row>
    <row r="285" spans="2:65" s="12" customFormat="1" ht="11.25">
      <c r="B285" s="149"/>
      <c r="D285" s="150" t="s">
        <v>147</v>
      </c>
      <c r="E285" s="151" t="s">
        <v>1</v>
      </c>
      <c r="F285" s="152" t="s">
        <v>1200</v>
      </c>
      <c r="H285" s="153">
        <v>69.8</v>
      </c>
      <c r="I285" s="154"/>
      <c r="L285" s="149"/>
      <c r="M285" s="155"/>
      <c r="T285" s="156"/>
      <c r="AT285" s="151" t="s">
        <v>147</v>
      </c>
      <c r="AU285" s="151" t="s">
        <v>88</v>
      </c>
      <c r="AV285" s="12" t="s">
        <v>88</v>
      </c>
      <c r="AW285" s="12" t="s">
        <v>33</v>
      </c>
      <c r="AX285" s="12" t="s">
        <v>79</v>
      </c>
      <c r="AY285" s="151" t="s">
        <v>138</v>
      </c>
    </row>
    <row r="286" spans="2:65" s="12" customFormat="1" ht="11.25">
      <c r="B286" s="149"/>
      <c r="D286" s="150" t="s">
        <v>147</v>
      </c>
      <c r="E286" s="151" t="s">
        <v>1</v>
      </c>
      <c r="F286" s="152" t="s">
        <v>299</v>
      </c>
      <c r="H286" s="153">
        <v>3.4350000000000001</v>
      </c>
      <c r="I286" s="154"/>
      <c r="L286" s="149"/>
      <c r="M286" s="155"/>
      <c r="T286" s="156"/>
      <c r="AT286" s="151" t="s">
        <v>147</v>
      </c>
      <c r="AU286" s="151" t="s">
        <v>88</v>
      </c>
      <c r="AV286" s="12" t="s">
        <v>88</v>
      </c>
      <c r="AW286" s="12" t="s">
        <v>33</v>
      </c>
      <c r="AX286" s="12" t="s">
        <v>79</v>
      </c>
      <c r="AY286" s="151" t="s">
        <v>138</v>
      </c>
    </row>
    <row r="287" spans="2:65" s="12" customFormat="1" ht="11.25">
      <c r="B287" s="149"/>
      <c r="D287" s="150" t="s">
        <v>147</v>
      </c>
      <c r="E287" s="151" t="s">
        <v>1</v>
      </c>
      <c r="F287" s="152" t="s">
        <v>1170</v>
      </c>
      <c r="H287" s="153">
        <v>49.365000000000002</v>
      </c>
      <c r="I287" s="154"/>
      <c r="L287" s="149"/>
      <c r="M287" s="155"/>
      <c r="T287" s="156"/>
      <c r="AT287" s="151" t="s">
        <v>147</v>
      </c>
      <c r="AU287" s="151" t="s">
        <v>88</v>
      </c>
      <c r="AV287" s="12" t="s">
        <v>88</v>
      </c>
      <c r="AW287" s="12" t="s">
        <v>33</v>
      </c>
      <c r="AX287" s="12" t="s">
        <v>79</v>
      </c>
      <c r="AY287" s="151" t="s">
        <v>138</v>
      </c>
    </row>
    <row r="288" spans="2:65" s="12" customFormat="1" ht="11.25">
      <c r="B288" s="149"/>
      <c r="D288" s="150" t="s">
        <v>147</v>
      </c>
      <c r="E288" s="151" t="s">
        <v>1</v>
      </c>
      <c r="F288" s="152" t="s">
        <v>1171</v>
      </c>
      <c r="H288" s="153">
        <v>2.25</v>
      </c>
      <c r="I288" s="154"/>
      <c r="L288" s="149"/>
      <c r="M288" s="155"/>
      <c r="T288" s="156"/>
      <c r="AT288" s="151" t="s">
        <v>147</v>
      </c>
      <c r="AU288" s="151" t="s">
        <v>88</v>
      </c>
      <c r="AV288" s="12" t="s">
        <v>88</v>
      </c>
      <c r="AW288" s="12" t="s">
        <v>33</v>
      </c>
      <c r="AX288" s="12" t="s">
        <v>79</v>
      </c>
      <c r="AY288" s="151" t="s">
        <v>138</v>
      </c>
    </row>
    <row r="289" spans="2:65" s="13" customFormat="1" ht="11.25">
      <c r="B289" s="157"/>
      <c r="D289" s="150" t="s">
        <v>147</v>
      </c>
      <c r="E289" s="158" t="s">
        <v>1</v>
      </c>
      <c r="F289" s="159" t="s">
        <v>148</v>
      </c>
      <c r="H289" s="160">
        <v>124.85</v>
      </c>
      <c r="I289" s="161"/>
      <c r="L289" s="157"/>
      <c r="M289" s="162"/>
      <c r="T289" s="163"/>
      <c r="AT289" s="158" t="s">
        <v>147</v>
      </c>
      <c r="AU289" s="158" t="s">
        <v>88</v>
      </c>
      <c r="AV289" s="13" t="s">
        <v>149</v>
      </c>
      <c r="AW289" s="13" t="s">
        <v>33</v>
      </c>
      <c r="AX289" s="13" t="s">
        <v>86</v>
      </c>
      <c r="AY289" s="158" t="s">
        <v>138</v>
      </c>
    </row>
    <row r="290" spans="2:65" s="12" customFormat="1" ht="11.25">
      <c r="B290" s="149"/>
      <c r="D290" s="150" t="s">
        <v>147</v>
      </c>
      <c r="F290" s="152" t="s">
        <v>1201</v>
      </c>
      <c r="H290" s="153">
        <v>162.30500000000001</v>
      </c>
      <c r="I290" s="154"/>
      <c r="L290" s="149"/>
      <c r="M290" s="155"/>
      <c r="T290" s="156"/>
      <c r="AT290" s="151" t="s">
        <v>147</v>
      </c>
      <c r="AU290" s="151" t="s">
        <v>88</v>
      </c>
      <c r="AV290" s="12" t="s">
        <v>88</v>
      </c>
      <c r="AW290" s="12" t="s">
        <v>4</v>
      </c>
      <c r="AX290" s="12" t="s">
        <v>86</v>
      </c>
      <c r="AY290" s="151" t="s">
        <v>138</v>
      </c>
    </row>
    <row r="291" spans="2:65" s="1" customFormat="1" ht="24.2" customHeight="1">
      <c r="B291" s="30"/>
      <c r="C291" s="135" t="s">
        <v>456</v>
      </c>
      <c r="D291" s="135" t="s">
        <v>141</v>
      </c>
      <c r="E291" s="136" t="s">
        <v>452</v>
      </c>
      <c r="F291" s="137" t="s">
        <v>453</v>
      </c>
      <c r="G291" s="138" t="s">
        <v>238</v>
      </c>
      <c r="H291" s="139">
        <v>702.38300000000004</v>
      </c>
      <c r="I291" s="140"/>
      <c r="J291" s="141">
        <f>ROUND(I291*H291,2)</f>
        <v>0</v>
      </c>
      <c r="K291" s="142"/>
      <c r="L291" s="30"/>
      <c r="M291" s="143" t="s">
        <v>1</v>
      </c>
      <c r="N291" s="144" t="s">
        <v>44</v>
      </c>
      <c r="P291" s="145">
        <f>O291*H291</f>
        <v>0</v>
      </c>
      <c r="Q291" s="145">
        <v>0</v>
      </c>
      <c r="R291" s="145">
        <f>Q291*H291</f>
        <v>0</v>
      </c>
      <c r="S291" s="145">
        <v>3.5999999999999999E-3</v>
      </c>
      <c r="T291" s="146">
        <f>S291*H291</f>
        <v>2.5285788</v>
      </c>
      <c r="AR291" s="147" t="s">
        <v>296</v>
      </c>
      <c r="AT291" s="147" t="s">
        <v>141</v>
      </c>
      <c r="AU291" s="147" t="s">
        <v>88</v>
      </c>
      <c r="AY291" s="15" t="s">
        <v>138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5" t="s">
        <v>86</v>
      </c>
      <c r="BK291" s="148">
        <f>ROUND(I291*H291,2)</f>
        <v>0</v>
      </c>
      <c r="BL291" s="15" t="s">
        <v>296</v>
      </c>
      <c r="BM291" s="147" t="s">
        <v>454</v>
      </c>
    </row>
    <row r="292" spans="2:65" s="12" customFormat="1" ht="11.25">
      <c r="B292" s="149"/>
      <c r="D292" s="150" t="s">
        <v>147</v>
      </c>
      <c r="E292" s="151" t="s">
        <v>1</v>
      </c>
      <c r="F292" s="152" t="s">
        <v>1169</v>
      </c>
      <c r="H292" s="153">
        <v>651.29999999999995</v>
      </c>
      <c r="I292" s="154"/>
      <c r="L292" s="149"/>
      <c r="M292" s="155"/>
      <c r="T292" s="156"/>
      <c r="AT292" s="151" t="s">
        <v>147</v>
      </c>
      <c r="AU292" s="151" t="s">
        <v>88</v>
      </c>
      <c r="AV292" s="12" t="s">
        <v>88</v>
      </c>
      <c r="AW292" s="12" t="s">
        <v>33</v>
      </c>
      <c r="AX292" s="12" t="s">
        <v>79</v>
      </c>
      <c r="AY292" s="151" t="s">
        <v>138</v>
      </c>
    </row>
    <row r="293" spans="2:65" s="12" customFormat="1" ht="11.25">
      <c r="B293" s="149"/>
      <c r="D293" s="150" t="s">
        <v>147</v>
      </c>
      <c r="E293" s="151" t="s">
        <v>1</v>
      </c>
      <c r="F293" s="152" t="s">
        <v>455</v>
      </c>
      <c r="H293" s="153">
        <v>1.718</v>
      </c>
      <c r="I293" s="154"/>
      <c r="L293" s="149"/>
      <c r="M293" s="155"/>
      <c r="T293" s="156"/>
      <c r="AT293" s="151" t="s">
        <v>147</v>
      </c>
      <c r="AU293" s="151" t="s">
        <v>88</v>
      </c>
      <c r="AV293" s="12" t="s">
        <v>88</v>
      </c>
      <c r="AW293" s="12" t="s">
        <v>33</v>
      </c>
      <c r="AX293" s="12" t="s">
        <v>79</v>
      </c>
      <c r="AY293" s="151" t="s">
        <v>138</v>
      </c>
    </row>
    <row r="294" spans="2:65" s="12" customFormat="1" ht="11.25">
      <c r="B294" s="149"/>
      <c r="D294" s="150" t="s">
        <v>147</v>
      </c>
      <c r="E294" s="151" t="s">
        <v>1</v>
      </c>
      <c r="F294" s="152" t="s">
        <v>1170</v>
      </c>
      <c r="H294" s="153">
        <v>49.365000000000002</v>
      </c>
      <c r="I294" s="154"/>
      <c r="L294" s="149"/>
      <c r="M294" s="155"/>
      <c r="T294" s="156"/>
      <c r="AT294" s="151" t="s">
        <v>147</v>
      </c>
      <c r="AU294" s="151" t="s">
        <v>88</v>
      </c>
      <c r="AV294" s="12" t="s">
        <v>88</v>
      </c>
      <c r="AW294" s="12" t="s">
        <v>33</v>
      </c>
      <c r="AX294" s="12" t="s">
        <v>79</v>
      </c>
      <c r="AY294" s="151" t="s">
        <v>138</v>
      </c>
    </row>
    <row r="295" spans="2:65" s="13" customFormat="1" ht="11.25">
      <c r="B295" s="157"/>
      <c r="D295" s="150" t="s">
        <v>147</v>
      </c>
      <c r="E295" s="158" t="s">
        <v>1</v>
      </c>
      <c r="F295" s="159" t="s">
        <v>148</v>
      </c>
      <c r="H295" s="160">
        <v>702.38300000000004</v>
      </c>
      <c r="I295" s="161"/>
      <c r="L295" s="157"/>
      <c r="M295" s="162"/>
      <c r="T295" s="163"/>
      <c r="AT295" s="158" t="s">
        <v>147</v>
      </c>
      <c r="AU295" s="158" t="s">
        <v>88</v>
      </c>
      <c r="AV295" s="13" t="s">
        <v>149</v>
      </c>
      <c r="AW295" s="13" t="s">
        <v>33</v>
      </c>
      <c r="AX295" s="13" t="s">
        <v>86</v>
      </c>
      <c r="AY295" s="158" t="s">
        <v>138</v>
      </c>
    </row>
    <row r="296" spans="2:65" s="1" customFormat="1" ht="24.2" customHeight="1">
      <c r="B296" s="30"/>
      <c r="C296" s="135" t="s">
        <v>461</v>
      </c>
      <c r="D296" s="135" t="s">
        <v>141</v>
      </c>
      <c r="E296" s="136" t="s">
        <v>457</v>
      </c>
      <c r="F296" s="137" t="s">
        <v>458</v>
      </c>
      <c r="G296" s="138" t="s">
        <v>238</v>
      </c>
      <c r="H296" s="139">
        <v>706.35</v>
      </c>
      <c r="I296" s="140"/>
      <c r="J296" s="141">
        <f>ROUND(I296*H296,2)</f>
        <v>0</v>
      </c>
      <c r="K296" s="142"/>
      <c r="L296" s="30"/>
      <c r="M296" s="143" t="s">
        <v>1</v>
      </c>
      <c r="N296" s="144" t="s">
        <v>44</v>
      </c>
      <c r="P296" s="145">
        <f>O296*H296</f>
        <v>0</v>
      </c>
      <c r="Q296" s="145">
        <v>0</v>
      </c>
      <c r="R296" s="145">
        <f>Q296*H296</f>
        <v>0</v>
      </c>
      <c r="S296" s="145">
        <v>0</v>
      </c>
      <c r="T296" s="146">
        <f>S296*H296</f>
        <v>0</v>
      </c>
      <c r="AR296" s="147" t="s">
        <v>296</v>
      </c>
      <c r="AT296" s="147" t="s">
        <v>141</v>
      </c>
      <c r="AU296" s="147" t="s">
        <v>88</v>
      </c>
      <c r="AY296" s="15" t="s">
        <v>138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5" t="s">
        <v>86</v>
      </c>
      <c r="BK296" s="148">
        <f>ROUND(I296*H296,2)</f>
        <v>0</v>
      </c>
      <c r="BL296" s="15" t="s">
        <v>296</v>
      </c>
      <c r="BM296" s="147" t="s">
        <v>459</v>
      </c>
    </row>
    <row r="297" spans="2:65" s="12" customFormat="1" ht="11.25">
      <c r="B297" s="149"/>
      <c r="D297" s="150" t="s">
        <v>147</v>
      </c>
      <c r="E297" s="151" t="s">
        <v>1</v>
      </c>
      <c r="F297" s="152" t="s">
        <v>1169</v>
      </c>
      <c r="H297" s="153">
        <v>651.29999999999995</v>
      </c>
      <c r="I297" s="154"/>
      <c r="L297" s="149"/>
      <c r="M297" s="155"/>
      <c r="T297" s="156"/>
      <c r="AT297" s="151" t="s">
        <v>147</v>
      </c>
      <c r="AU297" s="151" t="s">
        <v>88</v>
      </c>
      <c r="AV297" s="12" t="s">
        <v>88</v>
      </c>
      <c r="AW297" s="12" t="s">
        <v>33</v>
      </c>
      <c r="AX297" s="12" t="s">
        <v>79</v>
      </c>
      <c r="AY297" s="151" t="s">
        <v>138</v>
      </c>
    </row>
    <row r="298" spans="2:65" s="12" customFormat="1" ht="11.25">
      <c r="B298" s="149"/>
      <c r="D298" s="150" t="s">
        <v>147</v>
      </c>
      <c r="E298" s="151" t="s">
        <v>1</v>
      </c>
      <c r="F298" s="152" t="s">
        <v>299</v>
      </c>
      <c r="H298" s="153">
        <v>3.4350000000000001</v>
      </c>
      <c r="I298" s="154"/>
      <c r="L298" s="149"/>
      <c r="M298" s="155"/>
      <c r="T298" s="156"/>
      <c r="AT298" s="151" t="s">
        <v>147</v>
      </c>
      <c r="AU298" s="151" t="s">
        <v>88</v>
      </c>
      <c r="AV298" s="12" t="s">
        <v>88</v>
      </c>
      <c r="AW298" s="12" t="s">
        <v>33</v>
      </c>
      <c r="AX298" s="12" t="s">
        <v>79</v>
      </c>
      <c r="AY298" s="151" t="s">
        <v>138</v>
      </c>
    </row>
    <row r="299" spans="2:65" s="12" customFormat="1" ht="11.25">
      <c r="B299" s="149"/>
      <c r="D299" s="150" t="s">
        <v>147</v>
      </c>
      <c r="E299" s="151" t="s">
        <v>1</v>
      </c>
      <c r="F299" s="152" t="s">
        <v>1170</v>
      </c>
      <c r="H299" s="153">
        <v>49.365000000000002</v>
      </c>
      <c r="I299" s="154"/>
      <c r="L299" s="149"/>
      <c r="M299" s="155"/>
      <c r="T299" s="156"/>
      <c r="AT299" s="151" t="s">
        <v>147</v>
      </c>
      <c r="AU299" s="151" t="s">
        <v>88</v>
      </c>
      <c r="AV299" s="12" t="s">
        <v>88</v>
      </c>
      <c r="AW299" s="12" t="s">
        <v>33</v>
      </c>
      <c r="AX299" s="12" t="s">
        <v>79</v>
      </c>
      <c r="AY299" s="151" t="s">
        <v>138</v>
      </c>
    </row>
    <row r="300" spans="2:65" s="12" customFormat="1" ht="11.25">
      <c r="B300" s="149"/>
      <c r="D300" s="150" t="s">
        <v>147</v>
      </c>
      <c r="E300" s="151" t="s">
        <v>1</v>
      </c>
      <c r="F300" s="152" t="s">
        <v>1171</v>
      </c>
      <c r="H300" s="153">
        <v>2.25</v>
      </c>
      <c r="I300" s="154"/>
      <c r="L300" s="149"/>
      <c r="M300" s="155"/>
      <c r="T300" s="156"/>
      <c r="AT300" s="151" t="s">
        <v>147</v>
      </c>
      <c r="AU300" s="151" t="s">
        <v>88</v>
      </c>
      <c r="AV300" s="12" t="s">
        <v>88</v>
      </c>
      <c r="AW300" s="12" t="s">
        <v>33</v>
      </c>
      <c r="AX300" s="12" t="s">
        <v>79</v>
      </c>
      <c r="AY300" s="151" t="s">
        <v>138</v>
      </c>
    </row>
    <row r="301" spans="2:65" s="13" customFormat="1" ht="11.25">
      <c r="B301" s="157"/>
      <c r="D301" s="150" t="s">
        <v>147</v>
      </c>
      <c r="E301" s="158" t="s">
        <v>1</v>
      </c>
      <c r="F301" s="159" t="s">
        <v>148</v>
      </c>
      <c r="H301" s="160">
        <v>706.35</v>
      </c>
      <c r="I301" s="161"/>
      <c r="L301" s="157"/>
      <c r="M301" s="162"/>
      <c r="T301" s="163"/>
      <c r="AT301" s="158" t="s">
        <v>147</v>
      </c>
      <c r="AU301" s="158" t="s">
        <v>88</v>
      </c>
      <c r="AV301" s="13" t="s">
        <v>149</v>
      </c>
      <c r="AW301" s="13" t="s">
        <v>33</v>
      </c>
      <c r="AX301" s="13" t="s">
        <v>86</v>
      </c>
      <c r="AY301" s="158" t="s">
        <v>138</v>
      </c>
    </row>
    <row r="302" spans="2:65" s="1" customFormat="1" ht="16.5" customHeight="1">
      <c r="B302" s="30"/>
      <c r="C302" s="170" t="s">
        <v>467</v>
      </c>
      <c r="D302" s="170" t="s">
        <v>241</v>
      </c>
      <c r="E302" s="171" t="s">
        <v>462</v>
      </c>
      <c r="F302" s="172" t="s">
        <v>463</v>
      </c>
      <c r="G302" s="173" t="s">
        <v>238</v>
      </c>
      <c r="H302" s="174">
        <v>917.26099999999997</v>
      </c>
      <c r="I302" s="175"/>
      <c r="J302" s="176">
        <f>ROUND(I302*H302,2)</f>
        <v>0</v>
      </c>
      <c r="K302" s="177"/>
      <c r="L302" s="178"/>
      <c r="M302" s="179" t="s">
        <v>1</v>
      </c>
      <c r="N302" s="180" t="s">
        <v>44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391</v>
      </c>
      <c r="AT302" s="147" t="s">
        <v>241</v>
      </c>
      <c r="AU302" s="147" t="s">
        <v>88</v>
      </c>
      <c r="AY302" s="15" t="s">
        <v>138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5" t="s">
        <v>86</v>
      </c>
      <c r="BK302" s="148">
        <f>ROUND(I302*H302,2)</f>
        <v>0</v>
      </c>
      <c r="BL302" s="15" t="s">
        <v>296</v>
      </c>
      <c r="BM302" s="147" t="s">
        <v>464</v>
      </c>
    </row>
    <row r="303" spans="2:65" s="12" customFormat="1" ht="11.25">
      <c r="B303" s="149"/>
      <c r="D303" s="150" t="s">
        <v>147</v>
      </c>
      <c r="E303" s="151" t="s">
        <v>1</v>
      </c>
      <c r="F303" s="152" t="s">
        <v>1202</v>
      </c>
      <c r="H303" s="153">
        <v>705.58500000000004</v>
      </c>
      <c r="I303" s="154"/>
      <c r="L303" s="149"/>
      <c r="M303" s="155"/>
      <c r="T303" s="156"/>
      <c r="AT303" s="151" t="s">
        <v>147</v>
      </c>
      <c r="AU303" s="151" t="s">
        <v>88</v>
      </c>
      <c r="AV303" s="12" t="s">
        <v>88</v>
      </c>
      <c r="AW303" s="12" t="s">
        <v>33</v>
      </c>
      <c r="AX303" s="12" t="s">
        <v>79</v>
      </c>
      <c r="AY303" s="151" t="s">
        <v>138</v>
      </c>
    </row>
    <row r="304" spans="2:65" s="13" customFormat="1" ht="11.25">
      <c r="B304" s="157"/>
      <c r="D304" s="150" t="s">
        <v>147</v>
      </c>
      <c r="E304" s="158" t="s">
        <v>1</v>
      </c>
      <c r="F304" s="159" t="s">
        <v>148</v>
      </c>
      <c r="H304" s="160">
        <v>705.58500000000004</v>
      </c>
      <c r="I304" s="161"/>
      <c r="L304" s="157"/>
      <c r="M304" s="162"/>
      <c r="T304" s="163"/>
      <c r="AT304" s="158" t="s">
        <v>147</v>
      </c>
      <c r="AU304" s="158" t="s">
        <v>88</v>
      </c>
      <c r="AV304" s="13" t="s">
        <v>149</v>
      </c>
      <c r="AW304" s="13" t="s">
        <v>33</v>
      </c>
      <c r="AX304" s="13" t="s">
        <v>86</v>
      </c>
      <c r="AY304" s="158" t="s">
        <v>138</v>
      </c>
    </row>
    <row r="305" spans="2:65" s="12" customFormat="1" ht="11.25">
      <c r="B305" s="149"/>
      <c r="D305" s="150" t="s">
        <v>147</v>
      </c>
      <c r="F305" s="152" t="s">
        <v>1203</v>
      </c>
      <c r="H305" s="153">
        <v>917.26099999999997</v>
      </c>
      <c r="I305" s="154"/>
      <c r="L305" s="149"/>
      <c r="M305" s="155"/>
      <c r="T305" s="156"/>
      <c r="AT305" s="151" t="s">
        <v>147</v>
      </c>
      <c r="AU305" s="151" t="s">
        <v>88</v>
      </c>
      <c r="AV305" s="12" t="s">
        <v>88</v>
      </c>
      <c r="AW305" s="12" t="s">
        <v>4</v>
      </c>
      <c r="AX305" s="12" t="s">
        <v>86</v>
      </c>
      <c r="AY305" s="151" t="s">
        <v>138</v>
      </c>
    </row>
    <row r="306" spans="2:65" s="1" customFormat="1" ht="24.2" customHeight="1">
      <c r="B306" s="30"/>
      <c r="C306" s="135" t="s">
        <v>472</v>
      </c>
      <c r="D306" s="135" t="s">
        <v>141</v>
      </c>
      <c r="E306" s="136" t="s">
        <v>473</v>
      </c>
      <c r="F306" s="137" t="s">
        <v>474</v>
      </c>
      <c r="G306" s="138" t="s">
        <v>475</v>
      </c>
      <c r="H306" s="181"/>
      <c r="I306" s="140"/>
      <c r="J306" s="141">
        <f>ROUND(I306*H306,2)</f>
        <v>0</v>
      </c>
      <c r="K306" s="142"/>
      <c r="L306" s="30"/>
      <c r="M306" s="143" t="s">
        <v>1</v>
      </c>
      <c r="N306" s="144" t="s">
        <v>44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296</v>
      </c>
      <c r="AT306" s="147" t="s">
        <v>141</v>
      </c>
      <c r="AU306" s="147" t="s">
        <v>88</v>
      </c>
      <c r="AY306" s="15" t="s">
        <v>138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5" t="s">
        <v>86</v>
      </c>
      <c r="BK306" s="148">
        <f>ROUND(I306*H306,2)</f>
        <v>0</v>
      </c>
      <c r="BL306" s="15" t="s">
        <v>296</v>
      </c>
      <c r="BM306" s="147" t="s">
        <v>476</v>
      </c>
    </row>
    <row r="307" spans="2:65" s="11" customFormat="1" ht="22.9" customHeight="1">
      <c r="B307" s="123"/>
      <c r="D307" s="124" t="s">
        <v>78</v>
      </c>
      <c r="E307" s="133" t="s">
        <v>477</v>
      </c>
      <c r="F307" s="133" t="s">
        <v>478</v>
      </c>
      <c r="I307" s="126"/>
      <c r="J307" s="134">
        <f>BK307</f>
        <v>0</v>
      </c>
      <c r="L307" s="123"/>
      <c r="M307" s="128"/>
      <c r="P307" s="129">
        <f>SUM(P308:P358)</f>
        <v>0</v>
      </c>
      <c r="R307" s="129">
        <f>SUM(R308:R358)</f>
        <v>3.8031790000000001</v>
      </c>
      <c r="T307" s="130">
        <f>SUM(T308:T358)</f>
        <v>8.7944025000000003</v>
      </c>
      <c r="AR307" s="124" t="s">
        <v>88</v>
      </c>
      <c r="AT307" s="131" t="s">
        <v>78</v>
      </c>
      <c r="AU307" s="131" t="s">
        <v>86</v>
      </c>
      <c r="AY307" s="124" t="s">
        <v>138</v>
      </c>
      <c r="BK307" s="132">
        <f>SUM(BK308:BK358)</f>
        <v>0</v>
      </c>
    </row>
    <row r="308" spans="2:65" s="1" customFormat="1" ht="24.2" customHeight="1">
      <c r="B308" s="30"/>
      <c r="C308" s="135" t="s">
        <v>479</v>
      </c>
      <c r="D308" s="135" t="s">
        <v>141</v>
      </c>
      <c r="E308" s="136" t="s">
        <v>480</v>
      </c>
      <c r="F308" s="137" t="s">
        <v>481</v>
      </c>
      <c r="G308" s="138" t="s">
        <v>252</v>
      </c>
      <c r="H308" s="139">
        <v>1.1200000000000001</v>
      </c>
      <c r="I308" s="140"/>
      <c r="J308" s="141">
        <f>ROUND(I308*H308,2)</f>
        <v>0</v>
      </c>
      <c r="K308" s="142"/>
      <c r="L308" s="30"/>
      <c r="M308" s="143" t="s">
        <v>1</v>
      </c>
      <c r="N308" s="144" t="s">
        <v>44</v>
      </c>
      <c r="P308" s="145">
        <f>O308*H308</f>
        <v>0</v>
      </c>
      <c r="Q308" s="145">
        <v>1.0500000000000001E-2</v>
      </c>
      <c r="R308" s="145">
        <f>Q308*H308</f>
        <v>1.1760000000000001E-2</v>
      </c>
      <c r="S308" s="145">
        <v>0</v>
      </c>
      <c r="T308" s="146">
        <f>S308*H308</f>
        <v>0</v>
      </c>
      <c r="AR308" s="147" t="s">
        <v>296</v>
      </c>
      <c r="AT308" s="147" t="s">
        <v>141</v>
      </c>
      <c r="AU308" s="147" t="s">
        <v>88</v>
      </c>
      <c r="AY308" s="15" t="s">
        <v>138</v>
      </c>
      <c r="BE308" s="148">
        <f>IF(N308="základní",J308,0)</f>
        <v>0</v>
      </c>
      <c r="BF308" s="148">
        <f>IF(N308="snížená",J308,0)</f>
        <v>0</v>
      </c>
      <c r="BG308" s="148">
        <f>IF(N308="zákl. přenesená",J308,0)</f>
        <v>0</v>
      </c>
      <c r="BH308" s="148">
        <f>IF(N308="sníž. přenesená",J308,0)</f>
        <v>0</v>
      </c>
      <c r="BI308" s="148">
        <f>IF(N308="nulová",J308,0)</f>
        <v>0</v>
      </c>
      <c r="BJ308" s="15" t="s">
        <v>86</v>
      </c>
      <c r="BK308" s="148">
        <f>ROUND(I308*H308,2)</f>
        <v>0</v>
      </c>
      <c r="BL308" s="15" t="s">
        <v>296</v>
      </c>
      <c r="BM308" s="147" t="s">
        <v>482</v>
      </c>
    </row>
    <row r="309" spans="2:65" s="12" customFormat="1" ht="11.25">
      <c r="B309" s="149"/>
      <c r="D309" s="150" t="s">
        <v>147</v>
      </c>
      <c r="E309" s="151" t="s">
        <v>1</v>
      </c>
      <c r="F309" s="152" t="s">
        <v>1204</v>
      </c>
      <c r="H309" s="153">
        <v>1.06</v>
      </c>
      <c r="I309" s="154"/>
      <c r="L309" s="149"/>
      <c r="M309" s="155"/>
      <c r="T309" s="156"/>
      <c r="AT309" s="151" t="s">
        <v>147</v>
      </c>
      <c r="AU309" s="151" t="s">
        <v>88</v>
      </c>
      <c r="AV309" s="12" t="s">
        <v>88</v>
      </c>
      <c r="AW309" s="12" t="s">
        <v>33</v>
      </c>
      <c r="AX309" s="12" t="s">
        <v>79</v>
      </c>
      <c r="AY309" s="151" t="s">
        <v>138</v>
      </c>
    </row>
    <row r="310" spans="2:65" s="12" customFormat="1" ht="11.25">
      <c r="B310" s="149"/>
      <c r="D310" s="150" t="s">
        <v>147</v>
      </c>
      <c r="E310" s="151" t="s">
        <v>1</v>
      </c>
      <c r="F310" s="152" t="s">
        <v>1019</v>
      </c>
      <c r="H310" s="153">
        <v>0.06</v>
      </c>
      <c r="I310" s="154"/>
      <c r="L310" s="149"/>
      <c r="M310" s="155"/>
      <c r="T310" s="156"/>
      <c r="AT310" s="151" t="s">
        <v>147</v>
      </c>
      <c r="AU310" s="151" t="s">
        <v>88</v>
      </c>
      <c r="AV310" s="12" t="s">
        <v>88</v>
      </c>
      <c r="AW310" s="12" t="s">
        <v>33</v>
      </c>
      <c r="AX310" s="12" t="s">
        <v>79</v>
      </c>
      <c r="AY310" s="151" t="s">
        <v>138</v>
      </c>
    </row>
    <row r="311" spans="2:65" s="13" customFormat="1" ht="11.25">
      <c r="B311" s="157"/>
      <c r="D311" s="150" t="s">
        <v>147</v>
      </c>
      <c r="E311" s="158" t="s">
        <v>1</v>
      </c>
      <c r="F311" s="159" t="s">
        <v>148</v>
      </c>
      <c r="H311" s="160">
        <v>1.1200000000000001</v>
      </c>
      <c r="I311" s="161"/>
      <c r="L311" s="157"/>
      <c r="M311" s="162"/>
      <c r="T311" s="163"/>
      <c r="AT311" s="158" t="s">
        <v>147</v>
      </c>
      <c r="AU311" s="158" t="s">
        <v>88</v>
      </c>
      <c r="AV311" s="13" t="s">
        <v>149</v>
      </c>
      <c r="AW311" s="13" t="s">
        <v>33</v>
      </c>
      <c r="AX311" s="13" t="s">
        <v>86</v>
      </c>
      <c r="AY311" s="158" t="s">
        <v>138</v>
      </c>
    </row>
    <row r="312" spans="2:65" s="1" customFormat="1" ht="37.9" customHeight="1">
      <c r="B312" s="30"/>
      <c r="C312" s="135" t="s">
        <v>485</v>
      </c>
      <c r="D312" s="135" t="s">
        <v>141</v>
      </c>
      <c r="E312" s="136" t="s">
        <v>486</v>
      </c>
      <c r="F312" s="137" t="s">
        <v>487</v>
      </c>
      <c r="G312" s="138" t="s">
        <v>238</v>
      </c>
      <c r="H312" s="139">
        <v>9</v>
      </c>
      <c r="I312" s="140"/>
      <c r="J312" s="141">
        <f>ROUND(I312*H312,2)</f>
        <v>0</v>
      </c>
      <c r="K312" s="142"/>
      <c r="L312" s="30"/>
      <c r="M312" s="143" t="s">
        <v>1</v>
      </c>
      <c r="N312" s="144" t="s">
        <v>44</v>
      </c>
      <c r="P312" s="145">
        <f>O312*H312</f>
        <v>0</v>
      </c>
      <c r="Q312" s="145">
        <v>0</v>
      </c>
      <c r="R312" s="145">
        <f>Q312*H312</f>
        <v>0</v>
      </c>
      <c r="S312" s="145">
        <v>3.7499999999999999E-2</v>
      </c>
      <c r="T312" s="146">
        <f>S312*H312</f>
        <v>0.33749999999999997</v>
      </c>
      <c r="AR312" s="147" t="s">
        <v>296</v>
      </c>
      <c r="AT312" s="147" t="s">
        <v>141</v>
      </c>
      <c r="AU312" s="147" t="s">
        <v>88</v>
      </c>
      <c r="AY312" s="15" t="s">
        <v>138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5" t="s">
        <v>86</v>
      </c>
      <c r="BK312" s="148">
        <f>ROUND(I312*H312,2)</f>
        <v>0</v>
      </c>
      <c r="BL312" s="15" t="s">
        <v>296</v>
      </c>
      <c r="BM312" s="147" t="s">
        <v>488</v>
      </c>
    </row>
    <row r="313" spans="2:65" s="12" customFormat="1" ht="11.25">
      <c r="B313" s="149"/>
      <c r="D313" s="150" t="s">
        <v>147</v>
      </c>
      <c r="E313" s="151" t="s">
        <v>1</v>
      </c>
      <c r="F313" s="152" t="s">
        <v>1020</v>
      </c>
      <c r="H313" s="153">
        <v>9</v>
      </c>
      <c r="I313" s="154"/>
      <c r="L313" s="149"/>
      <c r="M313" s="155"/>
      <c r="T313" s="156"/>
      <c r="AT313" s="151" t="s">
        <v>147</v>
      </c>
      <c r="AU313" s="151" t="s">
        <v>88</v>
      </c>
      <c r="AV313" s="12" t="s">
        <v>88</v>
      </c>
      <c r="AW313" s="12" t="s">
        <v>33</v>
      </c>
      <c r="AX313" s="12" t="s">
        <v>79</v>
      </c>
      <c r="AY313" s="151" t="s">
        <v>138</v>
      </c>
    </row>
    <row r="314" spans="2:65" s="13" customFormat="1" ht="11.25">
      <c r="B314" s="157"/>
      <c r="D314" s="150" t="s">
        <v>147</v>
      </c>
      <c r="E314" s="158" t="s">
        <v>1</v>
      </c>
      <c r="F314" s="159" t="s">
        <v>148</v>
      </c>
      <c r="H314" s="160">
        <v>9</v>
      </c>
      <c r="I314" s="161"/>
      <c r="L314" s="157"/>
      <c r="M314" s="162"/>
      <c r="T314" s="163"/>
      <c r="AT314" s="158" t="s">
        <v>147</v>
      </c>
      <c r="AU314" s="158" t="s">
        <v>88</v>
      </c>
      <c r="AV314" s="13" t="s">
        <v>149</v>
      </c>
      <c r="AW314" s="13" t="s">
        <v>33</v>
      </c>
      <c r="AX314" s="13" t="s">
        <v>86</v>
      </c>
      <c r="AY314" s="158" t="s">
        <v>138</v>
      </c>
    </row>
    <row r="315" spans="2:65" s="1" customFormat="1" ht="33" customHeight="1">
      <c r="B315" s="30"/>
      <c r="C315" s="135" t="s">
        <v>490</v>
      </c>
      <c r="D315" s="135" t="s">
        <v>141</v>
      </c>
      <c r="E315" s="136" t="s">
        <v>491</v>
      </c>
      <c r="F315" s="137" t="s">
        <v>492</v>
      </c>
      <c r="G315" s="138" t="s">
        <v>238</v>
      </c>
      <c r="H315" s="139">
        <v>1255.075</v>
      </c>
      <c r="I315" s="140"/>
      <c r="J315" s="141">
        <f>ROUND(I315*H315,2)</f>
        <v>0</v>
      </c>
      <c r="K315" s="142"/>
      <c r="L315" s="30"/>
      <c r="M315" s="143" t="s">
        <v>1</v>
      </c>
      <c r="N315" s="144" t="s">
        <v>44</v>
      </c>
      <c r="P315" s="145">
        <f>O315*H315</f>
        <v>0</v>
      </c>
      <c r="Q315" s="145">
        <v>0</v>
      </c>
      <c r="R315" s="145">
        <f>Q315*H315</f>
        <v>0</v>
      </c>
      <c r="S315" s="145">
        <v>6.4999999999999997E-3</v>
      </c>
      <c r="T315" s="146">
        <f>S315*H315</f>
        <v>8.1579874999999991</v>
      </c>
      <c r="AR315" s="147" t="s">
        <v>296</v>
      </c>
      <c r="AT315" s="147" t="s">
        <v>141</v>
      </c>
      <c r="AU315" s="147" t="s">
        <v>88</v>
      </c>
      <c r="AY315" s="15" t="s">
        <v>138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5" t="s">
        <v>86</v>
      </c>
      <c r="BK315" s="148">
        <f>ROUND(I315*H315,2)</f>
        <v>0</v>
      </c>
      <c r="BL315" s="15" t="s">
        <v>296</v>
      </c>
      <c r="BM315" s="147" t="s">
        <v>493</v>
      </c>
    </row>
    <row r="316" spans="2:65" s="12" customFormat="1" ht="11.25">
      <c r="B316" s="149"/>
      <c r="D316" s="150" t="s">
        <v>147</v>
      </c>
      <c r="E316" s="151" t="s">
        <v>1</v>
      </c>
      <c r="F316" s="152" t="s">
        <v>1205</v>
      </c>
      <c r="H316" s="153">
        <v>644.5</v>
      </c>
      <c r="I316" s="154"/>
      <c r="L316" s="149"/>
      <c r="M316" s="155"/>
      <c r="T316" s="156"/>
      <c r="AT316" s="151" t="s">
        <v>147</v>
      </c>
      <c r="AU316" s="151" t="s">
        <v>88</v>
      </c>
      <c r="AV316" s="12" t="s">
        <v>88</v>
      </c>
      <c r="AW316" s="12" t="s">
        <v>33</v>
      </c>
      <c r="AX316" s="12" t="s">
        <v>79</v>
      </c>
      <c r="AY316" s="151" t="s">
        <v>138</v>
      </c>
    </row>
    <row r="317" spans="2:65" s="12" customFormat="1" ht="11.25">
      <c r="B317" s="149"/>
      <c r="D317" s="150" t="s">
        <v>147</v>
      </c>
      <c r="E317" s="151" t="s">
        <v>1</v>
      </c>
      <c r="F317" s="152" t="s">
        <v>1206</v>
      </c>
      <c r="H317" s="153">
        <v>610.57500000000005</v>
      </c>
      <c r="I317" s="154"/>
      <c r="L317" s="149"/>
      <c r="M317" s="155"/>
      <c r="T317" s="156"/>
      <c r="AT317" s="151" t="s">
        <v>147</v>
      </c>
      <c r="AU317" s="151" t="s">
        <v>88</v>
      </c>
      <c r="AV317" s="12" t="s">
        <v>88</v>
      </c>
      <c r="AW317" s="12" t="s">
        <v>33</v>
      </c>
      <c r="AX317" s="12" t="s">
        <v>79</v>
      </c>
      <c r="AY317" s="151" t="s">
        <v>138</v>
      </c>
    </row>
    <row r="318" spans="2:65" s="13" customFormat="1" ht="11.25">
      <c r="B318" s="157"/>
      <c r="D318" s="150" t="s">
        <v>147</v>
      </c>
      <c r="E318" s="158" t="s">
        <v>1</v>
      </c>
      <c r="F318" s="159" t="s">
        <v>148</v>
      </c>
      <c r="H318" s="160">
        <v>1255.075</v>
      </c>
      <c r="I318" s="161"/>
      <c r="L318" s="157"/>
      <c r="M318" s="162"/>
      <c r="T318" s="163"/>
      <c r="AT318" s="158" t="s">
        <v>147</v>
      </c>
      <c r="AU318" s="158" t="s">
        <v>88</v>
      </c>
      <c r="AV318" s="13" t="s">
        <v>149</v>
      </c>
      <c r="AW318" s="13" t="s">
        <v>33</v>
      </c>
      <c r="AX318" s="13" t="s">
        <v>86</v>
      </c>
      <c r="AY318" s="158" t="s">
        <v>138</v>
      </c>
    </row>
    <row r="319" spans="2:65" s="1" customFormat="1" ht="33" customHeight="1">
      <c r="B319" s="30"/>
      <c r="C319" s="135" t="s">
        <v>496</v>
      </c>
      <c r="D319" s="135" t="s">
        <v>141</v>
      </c>
      <c r="E319" s="136" t="s">
        <v>497</v>
      </c>
      <c r="F319" s="137" t="s">
        <v>498</v>
      </c>
      <c r="G319" s="138" t="s">
        <v>238</v>
      </c>
      <c r="H319" s="139">
        <v>32.909999999999997</v>
      </c>
      <c r="I319" s="140"/>
      <c r="J319" s="141">
        <f>ROUND(I319*H319,2)</f>
        <v>0</v>
      </c>
      <c r="K319" s="142"/>
      <c r="L319" s="30"/>
      <c r="M319" s="143" t="s">
        <v>1</v>
      </c>
      <c r="N319" s="144" t="s">
        <v>44</v>
      </c>
      <c r="P319" s="145">
        <f>O319*H319</f>
        <v>0</v>
      </c>
      <c r="Q319" s="145">
        <v>0</v>
      </c>
      <c r="R319" s="145">
        <f>Q319*H319</f>
        <v>0</v>
      </c>
      <c r="S319" s="145">
        <v>6.4999999999999997E-3</v>
      </c>
      <c r="T319" s="146">
        <f>S319*H319</f>
        <v>0.21391499999999997</v>
      </c>
      <c r="AR319" s="147" t="s">
        <v>296</v>
      </c>
      <c r="AT319" s="147" t="s">
        <v>141</v>
      </c>
      <c r="AU319" s="147" t="s">
        <v>88</v>
      </c>
      <c r="AY319" s="15" t="s">
        <v>138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5" t="s">
        <v>86</v>
      </c>
      <c r="BK319" s="148">
        <f>ROUND(I319*H319,2)</f>
        <v>0</v>
      </c>
      <c r="BL319" s="15" t="s">
        <v>296</v>
      </c>
      <c r="BM319" s="147" t="s">
        <v>499</v>
      </c>
    </row>
    <row r="320" spans="2:65" s="12" customFormat="1" ht="11.25">
      <c r="B320" s="149"/>
      <c r="D320" s="150" t="s">
        <v>147</v>
      </c>
      <c r="E320" s="151" t="s">
        <v>1</v>
      </c>
      <c r="F320" s="152" t="s">
        <v>1207</v>
      </c>
      <c r="H320" s="153">
        <v>32.909999999999997</v>
      </c>
      <c r="I320" s="154"/>
      <c r="L320" s="149"/>
      <c r="M320" s="155"/>
      <c r="T320" s="156"/>
      <c r="AT320" s="151" t="s">
        <v>147</v>
      </c>
      <c r="AU320" s="151" t="s">
        <v>88</v>
      </c>
      <c r="AV320" s="12" t="s">
        <v>88</v>
      </c>
      <c r="AW320" s="12" t="s">
        <v>33</v>
      </c>
      <c r="AX320" s="12" t="s">
        <v>79</v>
      </c>
      <c r="AY320" s="151" t="s">
        <v>138</v>
      </c>
    </row>
    <row r="321" spans="2:65" s="13" customFormat="1" ht="11.25">
      <c r="B321" s="157"/>
      <c r="D321" s="150" t="s">
        <v>147</v>
      </c>
      <c r="E321" s="158" t="s">
        <v>1</v>
      </c>
      <c r="F321" s="159" t="s">
        <v>148</v>
      </c>
      <c r="H321" s="160">
        <v>32.909999999999997</v>
      </c>
      <c r="I321" s="161"/>
      <c r="L321" s="157"/>
      <c r="M321" s="162"/>
      <c r="T321" s="163"/>
      <c r="AT321" s="158" t="s">
        <v>147</v>
      </c>
      <c r="AU321" s="158" t="s">
        <v>88</v>
      </c>
      <c r="AV321" s="13" t="s">
        <v>149</v>
      </c>
      <c r="AW321" s="13" t="s">
        <v>33</v>
      </c>
      <c r="AX321" s="13" t="s">
        <v>86</v>
      </c>
      <c r="AY321" s="158" t="s">
        <v>138</v>
      </c>
    </row>
    <row r="322" spans="2:65" s="1" customFormat="1" ht="37.9" customHeight="1">
      <c r="B322" s="30"/>
      <c r="C322" s="135" t="s">
        <v>500</v>
      </c>
      <c r="D322" s="135" t="s">
        <v>141</v>
      </c>
      <c r="E322" s="136" t="s">
        <v>501</v>
      </c>
      <c r="F322" s="137" t="s">
        <v>502</v>
      </c>
      <c r="G322" s="138" t="s">
        <v>238</v>
      </c>
      <c r="H322" s="139">
        <v>113.68</v>
      </c>
      <c r="I322" s="140"/>
      <c r="J322" s="141">
        <f>ROUND(I322*H322,2)</f>
        <v>0</v>
      </c>
      <c r="K322" s="142"/>
      <c r="L322" s="30"/>
      <c r="M322" s="143" t="s">
        <v>1</v>
      </c>
      <c r="N322" s="144" t="s">
        <v>44</v>
      </c>
      <c r="P322" s="145">
        <f>O322*H322</f>
        <v>0</v>
      </c>
      <c r="Q322" s="145">
        <v>1.2E-4</v>
      </c>
      <c r="R322" s="145">
        <f>Q322*H322</f>
        <v>1.3641600000000002E-2</v>
      </c>
      <c r="S322" s="145">
        <v>0</v>
      </c>
      <c r="T322" s="146">
        <f>S322*H322</f>
        <v>0</v>
      </c>
      <c r="AR322" s="147" t="s">
        <v>296</v>
      </c>
      <c r="AT322" s="147" t="s">
        <v>141</v>
      </c>
      <c r="AU322" s="147" t="s">
        <v>88</v>
      </c>
      <c r="AY322" s="15" t="s">
        <v>138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5" t="s">
        <v>86</v>
      </c>
      <c r="BK322" s="148">
        <f>ROUND(I322*H322,2)</f>
        <v>0</v>
      </c>
      <c r="BL322" s="15" t="s">
        <v>296</v>
      </c>
      <c r="BM322" s="147" t="s">
        <v>503</v>
      </c>
    </row>
    <row r="323" spans="2:65" s="12" customFormat="1" ht="11.25">
      <c r="B323" s="149"/>
      <c r="D323" s="150" t="s">
        <v>147</v>
      </c>
      <c r="E323" s="151" t="s">
        <v>1</v>
      </c>
      <c r="F323" s="152" t="s">
        <v>1208</v>
      </c>
      <c r="H323" s="153">
        <v>43.88</v>
      </c>
      <c r="I323" s="154"/>
      <c r="L323" s="149"/>
      <c r="M323" s="155"/>
      <c r="T323" s="156"/>
      <c r="AT323" s="151" t="s">
        <v>147</v>
      </c>
      <c r="AU323" s="151" t="s">
        <v>88</v>
      </c>
      <c r="AV323" s="12" t="s">
        <v>88</v>
      </c>
      <c r="AW323" s="12" t="s">
        <v>33</v>
      </c>
      <c r="AX323" s="12" t="s">
        <v>79</v>
      </c>
      <c r="AY323" s="151" t="s">
        <v>138</v>
      </c>
    </row>
    <row r="324" spans="2:65" s="12" customFormat="1" ht="11.25">
      <c r="B324" s="149"/>
      <c r="D324" s="150" t="s">
        <v>147</v>
      </c>
      <c r="E324" s="151" t="s">
        <v>1</v>
      </c>
      <c r="F324" s="152" t="s">
        <v>1209</v>
      </c>
      <c r="H324" s="153">
        <v>69.8</v>
      </c>
      <c r="I324" s="154"/>
      <c r="L324" s="149"/>
      <c r="M324" s="155"/>
      <c r="T324" s="156"/>
      <c r="AT324" s="151" t="s">
        <v>147</v>
      </c>
      <c r="AU324" s="151" t="s">
        <v>88</v>
      </c>
      <c r="AV324" s="12" t="s">
        <v>88</v>
      </c>
      <c r="AW324" s="12" t="s">
        <v>33</v>
      </c>
      <c r="AX324" s="12" t="s">
        <v>79</v>
      </c>
      <c r="AY324" s="151" t="s">
        <v>138</v>
      </c>
    </row>
    <row r="325" spans="2:65" s="13" customFormat="1" ht="11.25">
      <c r="B325" s="157"/>
      <c r="D325" s="150" t="s">
        <v>147</v>
      </c>
      <c r="E325" s="158" t="s">
        <v>1</v>
      </c>
      <c r="F325" s="159" t="s">
        <v>148</v>
      </c>
      <c r="H325" s="160">
        <v>113.68</v>
      </c>
      <c r="I325" s="161"/>
      <c r="L325" s="157"/>
      <c r="M325" s="162"/>
      <c r="T325" s="163"/>
      <c r="AT325" s="158" t="s">
        <v>147</v>
      </c>
      <c r="AU325" s="158" t="s">
        <v>88</v>
      </c>
      <c r="AV325" s="13" t="s">
        <v>149</v>
      </c>
      <c r="AW325" s="13" t="s">
        <v>33</v>
      </c>
      <c r="AX325" s="13" t="s">
        <v>86</v>
      </c>
      <c r="AY325" s="158" t="s">
        <v>138</v>
      </c>
    </row>
    <row r="326" spans="2:65" s="1" customFormat="1" ht="16.5" customHeight="1">
      <c r="B326" s="30"/>
      <c r="C326" s="170" t="s">
        <v>506</v>
      </c>
      <c r="D326" s="170" t="s">
        <v>241</v>
      </c>
      <c r="E326" s="171" t="s">
        <v>507</v>
      </c>
      <c r="F326" s="172" t="s">
        <v>508</v>
      </c>
      <c r="G326" s="173" t="s">
        <v>238</v>
      </c>
      <c r="H326" s="174">
        <v>48.268000000000001</v>
      </c>
      <c r="I326" s="175"/>
      <c r="J326" s="176">
        <f>ROUND(I326*H326,2)</f>
        <v>0</v>
      </c>
      <c r="K326" s="177"/>
      <c r="L326" s="178"/>
      <c r="M326" s="179" t="s">
        <v>1</v>
      </c>
      <c r="N326" s="180" t="s">
        <v>44</v>
      </c>
      <c r="P326" s="145">
        <f>O326*H326</f>
        <v>0</v>
      </c>
      <c r="Q326" s="145">
        <v>1.5E-3</v>
      </c>
      <c r="R326" s="145">
        <f>Q326*H326</f>
        <v>7.2402000000000008E-2</v>
      </c>
      <c r="S326" s="145">
        <v>0</v>
      </c>
      <c r="T326" s="146">
        <f>S326*H326</f>
        <v>0</v>
      </c>
      <c r="AR326" s="147" t="s">
        <v>391</v>
      </c>
      <c r="AT326" s="147" t="s">
        <v>241</v>
      </c>
      <c r="AU326" s="147" t="s">
        <v>88</v>
      </c>
      <c r="AY326" s="15" t="s">
        <v>138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5" t="s">
        <v>86</v>
      </c>
      <c r="BK326" s="148">
        <f>ROUND(I326*H326,2)</f>
        <v>0</v>
      </c>
      <c r="BL326" s="15" t="s">
        <v>296</v>
      </c>
      <c r="BM326" s="147" t="s">
        <v>509</v>
      </c>
    </row>
    <row r="327" spans="2:65" s="12" customFormat="1" ht="11.25">
      <c r="B327" s="149"/>
      <c r="D327" s="150" t="s">
        <v>147</v>
      </c>
      <c r="E327" s="151" t="s">
        <v>1</v>
      </c>
      <c r="F327" s="152" t="s">
        <v>1208</v>
      </c>
      <c r="H327" s="153">
        <v>43.88</v>
      </c>
      <c r="I327" s="154"/>
      <c r="L327" s="149"/>
      <c r="M327" s="155"/>
      <c r="T327" s="156"/>
      <c r="AT327" s="151" t="s">
        <v>147</v>
      </c>
      <c r="AU327" s="151" t="s">
        <v>88</v>
      </c>
      <c r="AV327" s="12" t="s">
        <v>88</v>
      </c>
      <c r="AW327" s="12" t="s">
        <v>33</v>
      </c>
      <c r="AX327" s="12" t="s">
        <v>79</v>
      </c>
      <c r="AY327" s="151" t="s">
        <v>138</v>
      </c>
    </row>
    <row r="328" spans="2:65" s="13" customFormat="1" ht="11.25">
      <c r="B328" s="157"/>
      <c r="D328" s="150" t="s">
        <v>147</v>
      </c>
      <c r="E328" s="158" t="s">
        <v>1</v>
      </c>
      <c r="F328" s="159" t="s">
        <v>148</v>
      </c>
      <c r="H328" s="160">
        <v>43.88</v>
      </c>
      <c r="I328" s="161"/>
      <c r="L328" s="157"/>
      <c r="M328" s="162"/>
      <c r="T328" s="163"/>
      <c r="AT328" s="158" t="s">
        <v>147</v>
      </c>
      <c r="AU328" s="158" t="s">
        <v>88</v>
      </c>
      <c r="AV328" s="13" t="s">
        <v>149</v>
      </c>
      <c r="AW328" s="13" t="s">
        <v>33</v>
      </c>
      <c r="AX328" s="13" t="s">
        <v>86</v>
      </c>
      <c r="AY328" s="158" t="s">
        <v>138</v>
      </c>
    </row>
    <row r="329" spans="2:65" s="12" customFormat="1" ht="11.25">
      <c r="B329" s="149"/>
      <c r="D329" s="150" t="s">
        <v>147</v>
      </c>
      <c r="F329" s="152" t="s">
        <v>1210</v>
      </c>
      <c r="H329" s="153">
        <v>48.268000000000001</v>
      </c>
      <c r="I329" s="154"/>
      <c r="L329" s="149"/>
      <c r="M329" s="155"/>
      <c r="T329" s="156"/>
      <c r="AT329" s="151" t="s">
        <v>147</v>
      </c>
      <c r="AU329" s="151" t="s">
        <v>88</v>
      </c>
      <c r="AV329" s="12" t="s">
        <v>88</v>
      </c>
      <c r="AW329" s="12" t="s">
        <v>4</v>
      </c>
      <c r="AX329" s="12" t="s">
        <v>86</v>
      </c>
      <c r="AY329" s="151" t="s">
        <v>138</v>
      </c>
    </row>
    <row r="330" spans="2:65" s="1" customFormat="1" ht="16.5" customHeight="1">
      <c r="B330" s="30"/>
      <c r="C330" s="170" t="s">
        <v>511</v>
      </c>
      <c r="D330" s="170" t="s">
        <v>241</v>
      </c>
      <c r="E330" s="171" t="s">
        <v>512</v>
      </c>
      <c r="F330" s="172" t="s">
        <v>513</v>
      </c>
      <c r="G330" s="173" t="s">
        <v>252</v>
      </c>
      <c r="H330" s="174">
        <v>7.6779999999999999</v>
      </c>
      <c r="I330" s="175"/>
      <c r="J330" s="176">
        <f>ROUND(I330*H330,2)</f>
        <v>0</v>
      </c>
      <c r="K330" s="177"/>
      <c r="L330" s="178"/>
      <c r="M330" s="179" t="s">
        <v>1</v>
      </c>
      <c r="N330" s="180" t="s">
        <v>44</v>
      </c>
      <c r="P330" s="145">
        <f>O330*H330</f>
        <v>0</v>
      </c>
      <c r="Q330" s="145">
        <v>0.02</v>
      </c>
      <c r="R330" s="145">
        <f>Q330*H330</f>
        <v>0.15356</v>
      </c>
      <c r="S330" s="145">
        <v>0</v>
      </c>
      <c r="T330" s="146">
        <f>S330*H330</f>
        <v>0</v>
      </c>
      <c r="AR330" s="147" t="s">
        <v>391</v>
      </c>
      <c r="AT330" s="147" t="s">
        <v>241</v>
      </c>
      <c r="AU330" s="147" t="s">
        <v>88</v>
      </c>
      <c r="AY330" s="15" t="s">
        <v>138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5" t="s">
        <v>86</v>
      </c>
      <c r="BK330" s="148">
        <f>ROUND(I330*H330,2)</f>
        <v>0</v>
      </c>
      <c r="BL330" s="15" t="s">
        <v>296</v>
      </c>
      <c r="BM330" s="147" t="s">
        <v>1211</v>
      </c>
    </row>
    <row r="331" spans="2:65" s="12" customFormat="1" ht="11.25">
      <c r="B331" s="149"/>
      <c r="D331" s="150" t="s">
        <v>147</v>
      </c>
      <c r="E331" s="151" t="s">
        <v>1</v>
      </c>
      <c r="F331" s="152" t="s">
        <v>1212</v>
      </c>
      <c r="H331" s="153">
        <v>7.6779999999999999</v>
      </c>
      <c r="I331" s="154"/>
      <c r="L331" s="149"/>
      <c r="M331" s="155"/>
      <c r="T331" s="156"/>
      <c r="AT331" s="151" t="s">
        <v>147</v>
      </c>
      <c r="AU331" s="151" t="s">
        <v>88</v>
      </c>
      <c r="AV331" s="12" t="s">
        <v>88</v>
      </c>
      <c r="AW331" s="12" t="s">
        <v>33</v>
      </c>
      <c r="AX331" s="12" t="s">
        <v>79</v>
      </c>
      <c r="AY331" s="151" t="s">
        <v>138</v>
      </c>
    </row>
    <row r="332" spans="2:65" s="13" customFormat="1" ht="11.25">
      <c r="B332" s="157"/>
      <c r="D332" s="150" t="s">
        <v>147</v>
      </c>
      <c r="E332" s="158" t="s">
        <v>1</v>
      </c>
      <c r="F332" s="159" t="s">
        <v>148</v>
      </c>
      <c r="H332" s="160">
        <v>7.6779999999999999</v>
      </c>
      <c r="I332" s="161"/>
      <c r="L332" s="157"/>
      <c r="M332" s="162"/>
      <c r="T332" s="163"/>
      <c r="AT332" s="158" t="s">
        <v>147</v>
      </c>
      <c r="AU332" s="158" t="s">
        <v>88</v>
      </c>
      <c r="AV332" s="13" t="s">
        <v>149</v>
      </c>
      <c r="AW332" s="13" t="s">
        <v>33</v>
      </c>
      <c r="AX332" s="13" t="s">
        <v>86</v>
      </c>
      <c r="AY332" s="158" t="s">
        <v>138</v>
      </c>
    </row>
    <row r="333" spans="2:65" s="1" customFormat="1" ht="24.2" customHeight="1">
      <c r="B333" s="30"/>
      <c r="C333" s="135" t="s">
        <v>516</v>
      </c>
      <c r="D333" s="135" t="s">
        <v>141</v>
      </c>
      <c r="E333" s="136" t="s">
        <v>517</v>
      </c>
      <c r="F333" s="137" t="s">
        <v>518</v>
      </c>
      <c r="G333" s="138" t="s">
        <v>238</v>
      </c>
      <c r="H333" s="139">
        <v>586</v>
      </c>
      <c r="I333" s="140"/>
      <c r="J333" s="141">
        <f>ROUND(I333*H333,2)</f>
        <v>0</v>
      </c>
      <c r="K333" s="142"/>
      <c r="L333" s="30"/>
      <c r="M333" s="143" t="s">
        <v>1</v>
      </c>
      <c r="N333" s="144" t="s">
        <v>44</v>
      </c>
      <c r="P333" s="145">
        <f>O333*H333</f>
        <v>0</v>
      </c>
      <c r="Q333" s="145">
        <v>0</v>
      </c>
      <c r="R333" s="145">
        <f>Q333*H333</f>
        <v>0</v>
      </c>
      <c r="S333" s="145">
        <v>0</v>
      </c>
      <c r="T333" s="146">
        <f>S333*H333</f>
        <v>0</v>
      </c>
      <c r="AR333" s="147" t="s">
        <v>296</v>
      </c>
      <c r="AT333" s="147" t="s">
        <v>141</v>
      </c>
      <c r="AU333" s="147" t="s">
        <v>88</v>
      </c>
      <c r="AY333" s="15" t="s">
        <v>138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5" t="s">
        <v>86</v>
      </c>
      <c r="BK333" s="148">
        <f>ROUND(I333*H333,2)</f>
        <v>0</v>
      </c>
      <c r="BL333" s="15" t="s">
        <v>296</v>
      </c>
      <c r="BM333" s="147" t="s">
        <v>519</v>
      </c>
    </row>
    <row r="334" spans="2:65" s="12" customFormat="1" ht="11.25">
      <c r="B334" s="149"/>
      <c r="D334" s="150" t="s">
        <v>147</v>
      </c>
      <c r="E334" s="151" t="s">
        <v>1</v>
      </c>
      <c r="F334" s="152" t="s">
        <v>1213</v>
      </c>
      <c r="H334" s="153">
        <v>581.5</v>
      </c>
      <c r="I334" s="154"/>
      <c r="L334" s="149"/>
      <c r="M334" s="155"/>
      <c r="T334" s="156"/>
      <c r="AT334" s="151" t="s">
        <v>147</v>
      </c>
      <c r="AU334" s="151" t="s">
        <v>88</v>
      </c>
      <c r="AV334" s="12" t="s">
        <v>88</v>
      </c>
      <c r="AW334" s="12" t="s">
        <v>33</v>
      </c>
      <c r="AX334" s="12" t="s">
        <v>79</v>
      </c>
      <c r="AY334" s="151" t="s">
        <v>138</v>
      </c>
    </row>
    <row r="335" spans="2:65" s="12" customFormat="1" ht="11.25">
      <c r="B335" s="149"/>
      <c r="D335" s="150" t="s">
        <v>147</v>
      </c>
      <c r="E335" s="151" t="s">
        <v>1</v>
      </c>
      <c r="F335" s="152" t="s">
        <v>1028</v>
      </c>
      <c r="H335" s="153">
        <v>4.5</v>
      </c>
      <c r="I335" s="154"/>
      <c r="L335" s="149"/>
      <c r="M335" s="155"/>
      <c r="T335" s="156"/>
      <c r="AT335" s="151" t="s">
        <v>147</v>
      </c>
      <c r="AU335" s="151" t="s">
        <v>88</v>
      </c>
      <c r="AV335" s="12" t="s">
        <v>88</v>
      </c>
      <c r="AW335" s="12" t="s">
        <v>33</v>
      </c>
      <c r="AX335" s="12" t="s">
        <v>79</v>
      </c>
      <c r="AY335" s="151" t="s">
        <v>138</v>
      </c>
    </row>
    <row r="336" spans="2:65" s="13" customFormat="1" ht="11.25">
      <c r="B336" s="157"/>
      <c r="D336" s="150" t="s">
        <v>147</v>
      </c>
      <c r="E336" s="158" t="s">
        <v>1</v>
      </c>
      <c r="F336" s="159" t="s">
        <v>148</v>
      </c>
      <c r="H336" s="160">
        <v>586</v>
      </c>
      <c r="I336" s="161"/>
      <c r="L336" s="157"/>
      <c r="M336" s="162"/>
      <c r="T336" s="163"/>
      <c r="AT336" s="158" t="s">
        <v>147</v>
      </c>
      <c r="AU336" s="158" t="s">
        <v>88</v>
      </c>
      <c r="AV336" s="13" t="s">
        <v>149</v>
      </c>
      <c r="AW336" s="13" t="s">
        <v>33</v>
      </c>
      <c r="AX336" s="13" t="s">
        <v>86</v>
      </c>
      <c r="AY336" s="158" t="s">
        <v>138</v>
      </c>
    </row>
    <row r="337" spans="2:65" s="1" customFormat="1" ht="24.2" customHeight="1">
      <c r="B337" s="30"/>
      <c r="C337" s="170" t="s">
        <v>522</v>
      </c>
      <c r="D337" s="170" t="s">
        <v>241</v>
      </c>
      <c r="E337" s="171" t="s">
        <v>523</v>
      </c>
      <c r="F337" s="172" t="s">
        <v>524</v>
      </c>
      <c r="G337" s="173" t="s">
        <v>238</v>
      </c>
      <c r="H337" s="174">
        <v>639.65</v>
      </c>
      <c r="I337" s="175"/>
      <c r="J337" s="176">
        <f>ROUND(I337*H337,2)</f>
        <v>0</v>
      </c>
      <c r="K337" s="177"/>
      <c r="L337" s="178"/>
      <c r="M337" s="179" t="s">
        <v>1</v>
      </c>
      <c r="N337" s="180" t="s">
        <v>44</v>
      </c>
      <c r="P337" s="145">
        <f>O337*H337</f>
        <v>0</v>
      </c>
      <c r="Q337" s="145">
        <v>2.3999999999999998E-3</v>
      </c>
      <c r="R337" s="145">
        <f>Q337*H337</f>
        <v>1.5351599999999999</v>
      </c>
      <c r="S337" s="145">
        <v>0</v>
      </c>
      <c r="T337" s="146">
        <f>S337*H337</f>
        <v>0</v>
      </c>
      <c r="AR337" s="147" t="s">
        <v>391</v>
      </c>
      <c r="AT337" s="147" t="s">
        <v>241</v>
      </c>
      <c r="AU337" s="147" t="s">
        <v>88</v>
      </c>
      <c r="AY337" s="15" t="s">
        <v>138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5" t="s">
        <v>86</v>
      </c>
      <c r="BK337" s="148">
        <f>ROUND(I337*H337,2)</f>
        <v>0</v>
      </c>
      <c r="BL337" s="15" t="s">
        <v>296</v>
      </c>
      <c r="BM337" s="147" t="s">
        <v>525</v>
      </c>
    </row>
    <row r="338" spans="2:65" s="12" customFormat="1" ht="11.25">
      <c r="B338" s="149"/>
      <c r="D338" s="150" t="s">
        <v>147</v>
      </c>
      <c r="E338" s="151" t="s">
        <v>1</v>
      </c>
      <c r="F338" s="152" t="s">
        <v>1198</v>
      </c>
      <c r="H338" s="153">
        <v>581.5</v>
      </c>
      <c r="I338" s="154"/>
      <c r="L338" s="149"/>
      <c r="M338" s="155"/>
      <c r="T338" s="156"/>
      <c r="AT338" s="151" t="s">
        <v>147</v>
      </c>
      <c r="AU338" s="151" t="s">
        <v>88</v>
      </c>
      <c r="AV338" s="12" t="s">
        <v>88</v>
      </c>
      <c r="AW338" s="12" t="s">
        <v>33</v>
      </c>
      <c r="AX338" s="12" t="s">
        <v>79</v>
      </c>
      <c r="AY338" s="151" t="s">
        <v>138</v>
      </c>
    </row>
    <row r="339" spans="2:65" s="13" customFormat="1" ht="11.25">
      <c r="B339" s="157"/>
      <c r="D339" s="150" t="s">
        <v>147</v>
      </c>
      <c r="E339" s="158" t="s">
        <v>1</v>
      </c>
      <c r="F339" s="159" t="s">
        <v>148</v>
      </c>
      <c r="H339" s="160">
        <v>581.5</v>
      </c>
      <c r="I339" s="161"/>
      <c r="L339" s="157"/>
      <c r="M339" s="162"/>
      <c r="T339" s="163"/>
      <c r="AT339" s="158" t="s">
        <v>147</v>
      </c>
      <c r="AU339" s="158" t="s">
        <v>88</v>
      </c>
      <c r="AV339" s="13" t="s">
        <v>149</v>
      </c>
      <c r="AW339" s="13" t="s">
        <v>33</v>
      </c>
      <c r="AX339" s="13" t="s">
        <v>86</v>
      </c>
      <c r="AY339" s="158" t="s">
        <v>138</v>
      </c>
    </row>
    <row r="340" spans="2:65" s="12" customFormat="1" ht="11.25">
      <c r="B340" s="149"/>
      <c r="D340" s="150" t="s">
        <v>147</v>
      </c>
      <c r="F340" s="152" t="s">
        <v>1214</v>
      </c>
      <c r="H340" s="153">
        <v>639.65</v>
      </c>
      <c r="I340" s="154"/>
      <c r="L340" s="149"/>
      <c r="M340" s="155"/>
      <c r="T340" s="156"/>
      <c r="AT340" s="151" t="s">
        <v>147</v>
      </c>
      <c r="AU340" s="151" t="s">
        <v>88</v>
      </c>
      <c r="AV340" s="12" t="s">
        <v>88</v>
      </c>
      <c r="AW340" s="12" t="s">
        <v>4</v>
      </c>
      <c r="AX340" s="12" t="s">
        <v>86</v>
      </c>
      <c r="AY340" s="151" t="s">
        <v>138</v>
      </c>
    </row>
    <row r="341" spans="2:65" s="1" customFormat="1" ht="24.2" customHeight="1">
      <c r="B341" s="30"/>
      <c r="C341" s="170" t="s">
        <v>528</v>
      </c>
      <c r="D341" s="170" t="s">
        <v>241</v>
      </c>
      <c r="E341" s="171" t="s">
        <v>529</v>
      </c>
      <c r="F341" s="172" t="s">
        <v>530</v>
      </c>
      <c r="G341" s="173" t="s">
        <v>238</v>
      </c>
      <c r="H341" s="174">
        <v>639.65</v>
      </c>
      <c r="I341" s="175"/>
      <c r="J341" s="176">
        <f>ROUND(I341*H341,2)</f>
        <v>0</v>
      </c>
      <c r="K341" s="177"/>
      <c r="L341" s="178"/>
      <c r="M341" s="179" t="s">
        <v>1</v>
      </c>
      <c r="N341" s="180" t="s">
        <v>44</v>
      </c>
      <c r="P341" s="145">
        <f>O341*H341</f>
        <v>0</v>
      </c>
      <c r="Q341" s="145">
        <v>2.8999999999999998E-3</v>
      </c>
      <c r="R341" s="145">
        <f>Q341*H341</f>
        <v>1.8549849999999999</v>
      </c>
      <c r="S341" s="145">
        <v>0</v>
      </c>
      <c r="T341" s="146">
        <f>S341*H341</f>
        <v>0</v>
      </c>
      <c r="AR341" s="147" t="s">
        <v>391</v>
      </c>
      <c r="AT341" s="147" t="s">
        <v>241</v>
      </c>
      <c r="AU341" s="147" t="s">
        <v>88</v>
      </c>
      <c r="AY341" s="15" t="s">
        <v>138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5" t="s">
        <v>86</v>
      </c>
      <c r="BK341" s="148">
        <f>ROUND(I341*H341,2)</f>
        <v>0</v>
      </c>
      <c r="BL341" s="15" t="s">
        <v>296</v>
      </c>
      <c r="BM341" s="147" t="s">
        <v>531</v>
      </c>
    </row>
    <row r="342" spans="2:65" s="12" customFormat="1" ht="11.25">
      <c r="B342" s="149"/>
      <c r="D342" s="150" t="s">
        <v>147</v>
      </c>
      <c r="E342" s="151" t="s">
        <v>1</v>
      </c>
      <c r="F342" s="152" t="s">
        <v>1198</v>
      </c>
      <c r="H342" s="153">
        <v>581.5</v>
      </c>
      <c r="I342" s="154"/>
      <c r="L342" s="149"/>
      <c r="M342" s="155"/>
      <c r="T342" s="156"/>
      <c r="AT342" s="151" t="s">
        <v>147</v>
      </c>
      <c r="AU342" s="151" t="s">
        <v>88</v>
      </c>
      <c r="AV342" s="12" t="s">
        <v>88</v>
      </c>
      <c r="AW342" s="12" t="s">
        <v>33</v>
      </c>
      <c r="AX342" s="12" t="s">
        <v>79</v>
      </c>
      <c r="AY342" s="151" t="s">
        <v>138</v>
      </c>
    </row>
    <row r="343" spans="2:65" s="13" customFormat="1" ht="11.25">
      <c r="B343" s="157"/>
      <c r="D343" s="150" t="s">
        <v>147</v>
      </c>
      <c r="E343" s="158" t="s">
        <v>1</v>
      </c>
      <c r="F343" s="159" t="s">
        <v>148</v>
      </c>
      <c r="H343" s="160">
        <v>581.5</v>
      </c>
      <c r="I343" s="161"/>
      <c r="L343" s="157"/>
      <c r="M343" s="162"/>
      <c r="T343" s="163"/>
      <c r="AT343" s="158" t="s">
        <v>147</v>
      </c>
      <c r="AU343" s="158" t="s">
        <v>88</v>
      </c>
      <c r="AV343" s="13" t="s">
        <v>149</v>
      </c>
      <c r="AW343" s="13" t="s">
        <v>33</v>
      </c>
      <c r="AX343" s="13" t="s">
        <v>86</v>
      </c>
      <c r="AY343" s="158" t="s">
        <v>138</v>
      </c>
    </row>
    <row r="344" spans="2:65" s="12" customFormat="1" ht="11.25">
      <c r="B344" s="149"/>
      <c r="D344" s="150" t="s">
        <v>147</v>
      </c>
      <c r="F344" s="152" t="s">
        <v>1214</v>
      </c>
      <c r="H344" s="153">
        <v>639.65</v>
      </c>
      <c r="I344" s="154"/>
      <c r="L344" s="149"/>
      <c r="M344" s="155"/>
      <c r="T344" s="156"/>
      <c r="AT344" s="151" t="s">
        <v>147</v>
      </c>
      <c r="AU344" s="151" t="s">
        <v>88</v>
      </c>
      <c r="AV344" s="12" t="s">
        <v>88</v>
      </c>
      <c r="AW344" s="12" t="s">
        <v>4</v>
      </c>
      <c r="AX344" s="12" t="s">
        <v>86</v>
      </c>
      <c r="AY344" s="151" t="s">
        <v>138</v>
      </c>
    </row>
    <row r="345" spans="2:65" s="1" customFormat="1" ht="24.2" customHeight="1">
      <c r="B345" s="30"/>
      <c r="C345" s="170" t="s">
        <v>532</v>
      </c>
      <c r="D345" s="170" t="s">
        <v>241</v>
      </c>
      <c r="E345" s="171" t="s">
        <v>533</v>
      </c>
      <c r="F345" s="172" t="s">
        <v>534</v>
      </c>
      <c r="G345" s="173" t="s">
        <v>238</v>
      </c>
      <c r="H345" s="174">
        <v>9</v>
      </c>
      <c r="I345" s="175"/>
      <c r="J345" s="176">
        <f>ROUND(I345*H345,2)</f>
        <v>0</v>
      </c>
      <c r="K345" s="177"/>
      <c r="L345" s="178"/>
      <c r="M345" s="179" t="s">
        <v>1</v>
      </c>
      <c r="N345" s="180" t="s">
        <v>44</v>
      </c>
      <c r="P345" s="145">
        <f>O345*H345</f>
        <v>0</v>
      </c>
      <c r="Q345" s="145">
        <v>1.2E-2</v>
      </c>
      <c r="R345" s="145">
        <f>Q345*H345</f>
        <v>0.108</v>
      </c>
      <c r="S345" s="145">
        <v>0</v>
      </c>
      <c r="T345" s="146">
        <f>S345*H345</f>
        <v>0</v>
      </c>
      <c r="AR345" s="147" t="s">
        <v>391</v>
      </c>
      <c r="AT345" s="147" t="s">
        <v>241</v>
      </c>
      <c r="AU345" s="147" t="s">
        <v>88</v>
      </c>
      <c r="AY345" s="15" t="s">
        <v>138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5" t="s">
        <v>86</v>
      </c>
      <c r="BK345" s="148">
        <f>ROUND(I345*H345,2)</f>
        <v>0</v>
      </c>
      <c r="BL345" s="15" t="s">
        <v>296</v>
      </c>
      <c r="BM345" s="147" t="s">
        <v>1215</v>
      </c>
    </row>
    <row r="346" spans="2:65" s="12" customFormat="1" ht="11.25">
      <c r="B346" s="149"/>
      <c r="D346" s="150" t="s">
        <v>147</v>
      </c>
      <c r="E346" s="151" t="s">
        <v>1</v>
      </c>
      <c r="F346" s="152" t="s">
        <v>1020</v>
      </c>
      <c r="H346" s="153">
        <v>9</v>
      </c>
      <c r="I346" s="154"/>
      <c r="L346" s="149"/>
      <c r="M346" s="155"/>
      <c r="T346" s="156"/>
      <c r="AT346" s="151" t="s">
        <v>147</v>
      </c>
      <c r="AU346" s="151" t="s">
        <v>88</v>
      </c>
      <c r="AV346" s="12" t="s">
        <v>88</v>
      </c>
      <c r="AW346" s="12" t="s">
        <v>33</v>
      </c>
      <c r="AX346" s="12" t="s">
        <v>79</v>
      </c>
      <c r="AY346" s="151" t="s">
        <v>138</v>
      </c>
    </row>
    <row r="347" spans="2:65" s="13" customFormat="1" ht="11.25">
      <c r="B347" s="157"/>
      <c r="D347" s="150" t="s">
        <v>147</v>
      </c>
      <c r="E347" s="158" t="s">
        <v>1</v>
      </c>
      <c r="F347" s="159" t="s">
        <v>148</v>
      </c>
      <c r="H347" s="160">
        <v>9</v>
      </c>
      <c r="I347" s="161"/>
      <c r="L347" s="157"/>
      <c r="M347" s="162"/>
      <c r="T347" s="163"/>
      <c r="AT347" s="158" t="s">
        <v>147</v>
      </c>
      <c r="AU347" s="158" t="s">
        <v>88</v>
      </c>
      <c r="AV347" s="13" t="s">
        <v>149</v>
      </c>
      <c r="AW347" s="13" t="s">
        <v>33</v>
      </c>
      <c r="AX347" s="13" t="s">
        <v>86</v>
      </c>
      <c r="AY347" s="158" t="s">
        <v>138</v>
      </c>
    </row>
    <row r="348" spans="2:65" s="1" customFormat="1" ht="24.2" customHeight="1">
      <c r="B348" s="30"/>
      <c r="C348" s="135" t="s">
        <v>536</v>
      </c>
      <c r="D348" s="135" t="s">
        <v>141</v>
      </c>
      <c r="E348" s="136" t="s">
        <v>537</v>
      </c>
      <c r="F348" s="137" t="s">
        <v>538</v>
      </c>
      <c r="G348" s="138" t="s">
        <v>381</v>
      </c>
      <c r="H348" s="139">
        <v>119.8</v>
      </c>
      <c r="I348" s="140"/>
      <c r="J348" s="141">
        <f>ROUND(I348*H348,2)</f>
        <v>0</v>
      </c>
      <c r="K348" s="142"/>
      <c r="L348" s="30"/>
      <c r="M348" s="143" t="s">
        <v>1</v>
      </c>
      <c r="N348" s="144" t="s">
        <v>44</v>
      </c>
      <c r="P348" s="145">
        <f>O348*H348</f>
        <v>0</v>
      </c>
      <c r="Q348" s="145">
        <v>3.0000000000000001E-5</v>
      </c>
      <c r="R348" s="145">
        <f>Q348*H348</f>
        <v>3.594E-3</v>
      </c>
      <c r="S348" s="145">
        <v>0</v>
      </c>
      <c r="T348" s="146">
        <f>S348*H348</f>
        <v>0</v>
      </c>
      <c r="AR348" s="147" t="s">
        <v>296</v>
      </c>
      <c r="AT348" s="147" t="s">
        <v>141</v>
      </c>
      <c r="AU348" s="147" t="s">
        <v>88</v>
      </c>
      <c r="AY348" s="15" t="s">
        <v>138</v>
      </c>
      <c r="BE348" s="148">
        <f>IF(N348="základní",J348,0)</f>
        <v>0</v>
      </c>
      <c r="BF348" s="148">
        <f>IF(N348="snížená",J348,0)</f>
        <v>0</v>
      </c>
      <c r="BG348" s="148">
        <f>IF(N348="zákl. přenesená",J348,0)</f>
        <v>0</v>
      </c>
      <c r="BH348" s="148">
        <f>IF(N348="sníž. přenesená",J348,0)</f>
        <v>0</v>
      </c>
      <c r="BI348" s="148">
        <f>IF(N348="nulová",J348,0)</f>
        <v>0</v>
      </c>
      <c r="BJ348" s="15" t="s">
        <v>86</v>
      </c>
      <c r="BK348" s="148">
        <f>ROUND(I348*H348,2)</f>
        <v>0</v>
      </c>
      <c r="BL348" s="15" t="s">
        <v>296</v>
      </c>
      <c r="BM348" s="147" t="s">
        <v>539</v>
      </c>
    </row>
    <row r="349" spans="2:65" s="12" customFormat="1" ht="11.25">
      <c r="B349" s="149"/>
      <c r="D349" s="150" t="s">
        <v>147</v>
      </c>
      <c r="E349" s="151" t="s">
        <v>1</v>
      </c>
      <c r="F349" s="152" t="s">
        <v>1216</v>
      </c>
      <c r="H349" s="153">
        <v>119.8</v>
      </c>
      <c r="I349" s="154"/>
      <c r="L349" s="149"/>
      <c r="M349" s="155"/>
      <c r="T349" s="156"/>
      <c r="AT349" s="151" t="s">
        <v>147</v>
      </c>
      <c r="AU349" s="151" t="s">
        <v>88</v>
      </c>
      <c r="AV349" s="12" t="s">
        <v>88</v>
      </c>
      <c r="AW349" s="12" t="s">
        <v>33</v>
      </c>
      <c r="AX349" s="12" t="s">
        <v>79</v>
      </c>
      <c r="AY349" s="151" t="s">
        <v>138</v>
      </c>
    </row>
    <row r="350" spans="2:65" s="13" customFormat="1" ht="11.25">
      <c r="B350" s="157"/>
      <c r="D350" s="150" t="s">
        <v>147</v>
      </c>
      <c r="E350" s="158" t="s">
        <v>1</v>
      </c>
      <c r="F350" s="159" t="s">
        <v>148</v>
      </c>
      <c r="H350" s="160">
        <v>119.8</v>
      </c>
      <c r="I350" s="161"/>
      <c r="L350" s="157"/>
      <c r="M350" s="162"/>
      <c r="T350" s="163"/>
      <c r="AT350" s="158" t="s">
        <v>147</v>
      </c>
      <c r="AU350" s="158" t="s">
        <v>88</v>
      </c>
      <c r="AV350" s="13" t="s">
        <v>149</v>
      </c>
      <c r="AW350" s="13" t="s">
        <v>33</v>
      </c>
      <c r="AX350" s="13" t="s">
        <v>86</v>
      </c>
      <c r="AY350" s="158" t="s">
        <v>138</v>
      </c>
    </row>
    <row r="351" spans="2:65" s="1" customFormat="1" ht="21.75" customHeight="1">
      <c r="B351" s="30"/>
      <c r="C351" s="170" t="s">
        <v>541</v>
      </c>
      <c r="D351" s="170" t="s">
        <v>241</v>
      </c>
      <c r="E351" s="171" t="s">
        <v>542</v>
      </c>
      <c r="F351" s="172" t="s">
        <v>543</v>
      </c>
      <c r="G351" s="173" t="s">
        <v>381</v>
      </c>
      <c r="H351" s="174">
        <v>131.78</v>
      </c>
      <c r="I351" s="175"/>
      <c r="J351" s="176">
        <f>ROUND(I351*H351,2)</f>
        <v>0</v>
      </c>
      <c r="K351" s="177"/>
      <c r="L351" s="178"/>
      <c r="M351" s="179" t="s">
        <v>1</v>
      </c>
      <c r="N351" s="180" t="s">
        <v>44</v>
      </c>
      <c r="P351" s="145">
        <f>O351*H351</f>
        <v>0</v>
      </c>
      <c r="Q351" s="145">
        <v>3.8000000000000002E-4</v>
      </c>
      <c r="R351" s="145">
        <f>Q351*H351</f>
        <v>5.00764E-2</v>
      </c>
      <c r="S351" s="145">
        <v>0</v>
      </c>
      <c r="T351" s="146">
        <f>S351*H351</f>
        <v>0</v>
      </c>
      <c r="AR351" s="147" t="s">
        <v>391</v>
      </c>
      <c r="AT351" s="147" t="s">
        <v>241</v>
      </c>
      <c r="AU351" s="147" t="s">
        <v>88</v>
      </c>
      <c r="AY351" s="15" t="s">
        <v>138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5" t="s">
        <v>86</v>
      </c>
      <c r="BK351" s="148">
        <f>ROUND(I351*H351,2)</f>
        <v>0</v>
      </c>
      <c r="BL351" s="15" t="s">
        <v>296</v>
      </c>
      <c r="BM351" s="147" t="s">
        <v>544</v>
      </c>
    </row>
    <row r="352" spans="2:65" s="12" customFormat="1" ht="11.25">
      <c r="B352" s="149"/>
      <c r="D352" s="150" t="s">
        <v>147</v>
      </c>
      <c r="E352" s="151" t="s">
        <v>1</v>
      </c>
      <c r="F352" s="152" t="s">
        <v>1216</v>
      </c>
      <c r="H352" s="153">
        <v>119.8</v>
      </c>
      <c r="I352" s="154"/>
      <c r="L352" s="149"/>
      <c r="M352" s="155"/>
      <c r="T352" s="156"/>
      <c r="AT352" s="151" t="s">
        <v>147</v>
      </c>
      <c r="AU352" s="151" t="s">
        <v>88</v>
      </c>
      <c r="AV352" s="12" t="s">
        <v>88</v>
      </c>
      <c r="AW352" s="12" t="s">
        <v>33</v>
      </c>
      <c r="AX352" s="12" t="s">
        <v>79</v>
      </c>
      <c r="AY352" s="151" t="s">
        <v>138</v>
      </c>
    </row>
    <row r="353" spans="2:65" s="13" customFormat="1" ht="11.25">
      <c r="B353" s="157"/>
      <c r="D353" s="150" t="s">
        <v>147</v>
      </c>
      <c r="E353" s="158" t="s">
        <v>1</v>
      </c>
      <c r="F353" s="159" t="s">
        <v>148</v>
      </c>
      <c r="H353" s="160">
        <v>119.8</v>
      </c>
      <c r="I353" s="161"/>
      <c r="L353" s="157"/>
      <c r="M353" s="162"/>
      <c r="T353" s="163"/>
      <c r="AT353" s="158" t="s">
        <v>147</v>
      </c>
      <c r="AU353" s="158" t="s">
        <v>88</v>
      </c>
      <c r="AV353" s="13" t="s">
        <v>149</v>
      </c>
      <c r="AW353" s="13" t="s">
        <v>33</v>
      </c>
      <c r="AX353" s="13" t="s">
        <v>86</v>
      </c>
      <c r="AY353" s="158" t="s">
        <v>138</v>
      </c>
    </row>
    <row r="354" spans="2:65" s="12" customFormat="1" ht="11.25">
      <c r="B354" s="149"/>
      <c r="D354" s="150" t="s">
        <v>147</v>
      </c>
      <c r="F354" s="152" t="s">
        <v>1217</v>
      </c>
      <c r="H354" s="153">
        <v>131.78</v>
      </c>
      <c r="I354" s="154"/>
      <c r="L354" s="149"/>
      <c r="M354" s="155"/>
      <c r="T354" s="156"/>
      <c r="AT354" s="151" t="s">
        <v>147</v>
      </c>
      <c r="AU354" s="151" t="s">
        <v>88</v>
      </c>
      <c r="AV354" s="12" t="s">
        <v>88</v>
      </c>
      <c r="AW354" s="12" t="s">
        <v>4</v>
      </c>
      <c r="AX354" s="12" t="s">
        <v>86</v>
      </c>
      <c r="AY354" s="151" t="s">
        <v>138</v>
      </c>
    </row>
    <row r="355" spans="2:65" s="1" customFormat="1" ht="24.2" customHeight="1">
      <c r="B355" s="30"/>
      <c r="C355" s="135" t="s">
        <v>546</v>
      </c>
      <c r="D355" s="135" t="s">
        <v>141</v>
      </c>
      <c r="E355" s="136" t="s">
        <v>547</v>
      </c>
      <c r="F355" s="137" t="s">
        <v>548</v>
      </c>
      <c r="G355" s="138" t="s">
        <v>381</v>
      </c>
      <c r="H355" s="139">
        <v>100</v>
      </c>
      <c r="I355" s="140"/>
      <c r="J355" s="141">
        <f>ROUND(I355*H355,2)</f>
        <v>0</v>
      </c>
      <c r="K355" s="142"/>
      <c r="L355" s="30"/>
      <c r="M355" s="143" t="s">
        <v>1</v>
      </c>
      <c r="N355" s="144" t="s">
        <v>44</v>
      </c>
      <c r="P355" s="145">
        <f>O355*H355</f>
        <v>0</v>
      </c>
      <c r="Q355" s="145">
        <v>0</v>
      </c>
      <c r="R355" s="145">
        <f>Q355*H355</f>
        <v>0</v>
      </c>
      <c r="S355" s="145">
        <v>8.4999999999999995E-4</v>
      </c>
      <c r="T355" s="146">
        <f>S355*H355</f>
        <v>8.4999999999999992E-2</v>
      </c>
      <c r="AR355" s="147" t="s">
        <v>296</v>
      </c>
      <c r="AT355" s="147" t="s">
        <v>141</v>
      </c>
      <c r="AU355" s="147" t="s">
        <v>88</v>
      </c>
      <c r="AY355" s="15" t="s">
        <v>138</v>
      </c>
      <c r="BE355" s="148">
        <f>IF(N355="základní",J355,0)</f>
        <v>0</v>
      </c>
      <c r="BF355" s="148">
        <f>IF(N355="snížená",J355,0)</f>
        <v>0</v>
      </c>
      <c r="BG355" s="148">
        <f>IF(N355="zákl. přenesená",J355,0)</f>
        <v>0</v>
      </c>
      <c r="BH355" s="148">
        <f>IF(N355="sníž. přenesená",J355,0)</f>
        <v>0</v>
      </c>
      <c r="BI355" s="148">
        <f>IF(N355="nulová",J355,0)</f>
        <v>0</v>
      </c>
      <c r="BJ355" s="15" t="s">
        <v>86</v>
      </c>
      <c r="BK355" s="148">
        <f>ROUND(I355*H355,2)</f>
        <v>0</v>
      </c>
      <c r="BL355" s="15" t="s">
        <v>296</v>
      </c>
      <c r="BM355" s="147" t="s">
        <v>549</v>
      </c>
    </row>
    <row r="356" spans="2:65" s="12" customFormat="1" ht="11.25">
      <c r="B356" s="149"/>
      <c r="D356" s="150" t="s">
        <v>147</v>
      </c>
      <c r="E356" s="151" t="s">
        <v>1</v>
      </c>
      <c r="F356" s="152" t="s">
        <v>1218</v>
      </c>
      <c r="H356" s="153">
        <v>100</v>
      </c>
      <c r="I356" s="154"/>
      <c r="L356" s="149"/>
      <c r="M356" s="155"/>
      <c r="T356" s="156"/>
      <c r="AT356" s="151" t="s">
        <v>147</v>
      </c>
      <c r="AU356" s="151" t="s">
        <v>88</v>
      </c>
      <c r="AV356" s="12" t="s">
        <v>88</v>
      </c>
      <c r="AW356" s="12" t="s">
        <v>33</v>
      </c>
      <c r="AX356" s="12" t="s">
        <v>79</v>
      </c>
      <c r="AY356" s="151" t="s">
        <v>138</v>
      </c>
    </row>
    <row r="357" spans="2:65" s="13" customFormat="1" ht="11.25">
      <c r="B357" s="157"/>
      <c r="D357" s="150" t="s">
        <v>147</v>
      </c>
      <c r="E357" s="158" t="s">
        <v>1</v>
      </c>
      <c r="F357" s="159" t="s">
        <v>148</v>
      </c>
      <c r="H357" s="160">
        <v>100</v>
      </c>
      <c r="I357" s="161"/>
      <c r="L357" s="157"/>
      <c r="M357" s="162"/>
      <c r="T357" s="163"/>
      <c r="AT357" s="158" t="s">
        <v>147</v>
      </c>
      <c r="AU357" s="158" t="s">
        <v>88</v>
      </c>
      <c r="AV357" s="13" t="s">
        <v>149</v>
      </c>
      <c r="AW357" s="13" t="s">
        <v>33</v>
      </c>
      <c r="AX357" s="13" t="s">
        <v>86</v>
      </c>
      <c r="AY357" s="158" t="s">
        <v>138</v>
      </c>
    </row>
    <row r="358" spans="2:65" s="1" customFormat="1" ht="24.2" customHeight="1">
      <c r="B358" s="30"/>
      <c r="C358" s="135" t="s">
        <v>551</v>
      </c>
      <c r="D358" s="135" t="s">
        <v>141</v>
      </c>
      <c r="E358" s="136" t="s">
        <v>552</v>
      </c>
      <c r="F358" s="137" t="s">
        <v>553</v>
      </c>
      <c r="G358" s="138" t="s">
        <v>475</v>
      </c>
      <c r="H358" s="181"/>
      <c r="I358" s="140"/>
      <c r="J358" s="141">
        <f>ROUND(I358*H358,2)</f>
        <v>0</v>
      </c>
      <c r="K358" s="142"/>
      <c r="L358" s="30"/>
      <c r="M358" s="143" t="s">
        <v>1</v>
      </c>
      <c r="N358" s="144" t="s">
        <v>44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296</v>
      </c>
      <c r="AT358" s="147" t="s">
        <v>141</v>
      </c>
      <c r="AU358" s="147" t="s">
        <v>88</v>
      </c>
      <c r="AY358" s="15" t="s">
        <v>138</v>
      </c>
      <c r="BE358" s="148">
        <f>IF(N358="základní",J358,0)</f>
        <v>0</v>
      </c>
      <c r="BF358" s="148">
        <f>IF(N358="snížená",J358,0)</f>
        <v>0</v>
      </c>
      <c r="BG358" s="148">
        <f>IF(N358="zákl. přenesená",J358,0)</f>
        <v>0</v>
      </c>
      <c r="BH358" s="148">
        <f>IF(N358="sníž. přenesená",J358,0)</f>
        <v>0</v>
      </c>
      <c r="BI358" s="148">
        <f>IF(N358="nulová",J358,0)</f>
        <v>0</v>
      </c>
      <c r="BJ358" s="15" t="s">
        <v>86</v>
      </c>
      <c r="BK358" s="148">
        <f>ROUND(I358*H358,2)</f>
        <v>0</v>
      </c>
      <c r="BL358" s="15" t="s">
        <v>296</v>
      </c>
      <c r="BM358" s="147" t="s">
        <v>554</v>
      </c>
    </row>
    <row r="359" spans="2:65" s="11" customFormat="1" ht="22.9" customHeight="1">
      <c r="B359" s="123"/>
      <c r="D359" s="124" t="s">
        <v>78</v>
      </c>
      <c r="E359" s="133" t="s">
        <v>555</v>
      </c>
      <c r="F359" s="133" t="s">
        <v>556</v>
      </c>
      <c r="I359" s="126"/>
      <c r="J359" s="134">
        <f>BK359</f>
        <v>0</v>
      </c>
      <c r="L359" s="123"/>
      <c r="M359" s="128"/>
      <c r="P359" s="129">
        <f>SUM(P360:P395)</f>
        <v>0</v>
      </c>
      <c r="R359" s="129">
        <f>SUM(R360:R395)</f>
        <v>2.325E-2</v>
      </c>
      <c r="T359" s="130">
        <f>SUM(T360:T395)</f>
        <v>0.14005999999999999</v>
      </c>
      <c r="AR359" s="124" t="s">
        <v>88</v>
      </c>
      <c r="AT359" s="131" t="s">
        <v>78</v>
      </c>
      <c r="AU359" s="131" t="s">
        <v>86</v>
      </c>
      <c r="AY359" s="124" t="s">
        <v>138</v>
      </c>
      <c r="BK359" s="132">
        <f>SUM(BK360:BK395)</f>
        <v>0</v>
      </c>
    </row>
    <row r="360" spans="2:65" s="1" customFormat="1" ht="24.2" customHeight="1">
      <c r="B360" s="30"/>
      <c r="C360" s="135" t="s">
        <v>557</v>
      </c>
      <c r="D360" s="135" t="s">
        <v>141</v>
      </c>
      <c r="E360" s="136" t="s">
        <v>558</v>
      </c>
      <c r="F360" s="137" t="s">
        <v>559</v>
      </c>
      <c r="G360" s="138" t="s">
        <v>278</v>
      </c>
      <c r="H360" s="139">
        <v>2</v>
      </c>
      <c r="I360" s="140"/>
      <c r="J360" s="141">
        <f>ROUND(I360*H360,2)</f>
        <v>0</v>
      </c>
      <c r="K360" s="142"/>
      <c r="L360" s="30"/>
      <c r="M360" s="143" t="s">
        <v>1</v>
      </c>
      <c r="N360" s="144" t="s">
        <v>44</v>
      </c>
      <c r="P360" s="145">
        <f>O360*H360</f>
        <v>0</v>
      </c>
      <c r="Q360" s="145">
        <v>2.1299999999999999E-3</v>
      </c>
      <c r="R360" s="145">
        <f>Q360*H360</f>
        <v>4.2599999999999999E-3</v>
      </c>
      <c r="S360" s="145">
        <v>0</v>
      </c>
      <c r="T360" s="146">
        <f>S360*H360</f>
        <v>0</v>
      </c>
      <c r="AR360" s="147" t="s">
        <v>296</v>
      </c>
      <c r="AT360" s="147" t="s">
        <v>141</v>
      </c>
      <c r="AU360" s="147" t="s">
        <v>88</v>
      </c>
      <c r="AY360" s="15" t="s">
        <v>138</v>
      </c>
      <c r="BE360" s="148">
        <f>IF(N360="základní",J360,0)</f>
        <v>0</v>
      </c>
      <c r="BF360" s="148">
        <f>IF(N360="snížená",J360,0)</f>
        <v>0</v>
      </c>
      <c r="BG360" s="148">
        <f>IF(N360="zákl. přenesená",J360,0)</f>
        <v>0</v>
      </c>
      <c r="BH360" s="148">
        <f>IF(N360="sníž. přenesená",J360,0)</f>
        <v>0</v>
      </c>
      <c r="BI360" s="148">
        <f>IF(N360="nulová",J360,0)</f>
        <v>0</v>
      </c>
      <c r="BJ360" s="15" t="s">
        <v>86</v>
      </c>
      <c r="BK360" s="148">
        <f>ROUND(I360*H360,2)</f>
        <v>0</v>
      </c>
      <c r="BL360" s="15" t="s">
        <v>296</v>
      </c>
      <c r="BM360" s="147" t="s">
        <v>560</v>
      </c>
    </row>
    <row r="361" spans="2:65" s="12" customFormat="1" ht="11.25">
      <c r="B361" s="149"/>
      <c r="D361" s="150" t="s">
        <v>147</v>
      </c>
      <c r="E361" s="151" t="s">
        <v>1</v>
      </c>
      <c r="F361" s="152" t="s">
        <v>88</v>
      </c>
      <c r="H361" s="153">
        <v>2</v>
      </c>
      <c r="I361" s="154"/>
      <c r="L361" s="149"/>
      <c r="M361" s="155"/>
      <c r="T361" s="156"/>
      <c r="AT361" s="151" t="s">
        <v>147</v>
      </c>
      <c r="AU361" s="151" t="s">
        <v>88</v>
      </c>
      <c r="AV361" s="12" t="s">
        <v>88</v>
      </c>
      <c r="AW361" s="12" t="s">
        <v>33</v>
      </c>
      <c r="AX361" s="12" t="s">
        <v>79</v>
      </c>
      <c r="AY361" s="151" t="s">
        <v>138</v>
      </c>
    </row>
    <row r="362" spans="2:65" s="13" customFormat="1" ht="11.25">
      <c r="B362" s="157"/>
      <c r="D362" s="150" t="s">
        <v>147</v>
      </c>
      <c r="E362" s="158" t="s">
        <v>1</v>
      </c>
      <c r="F362" s="159" t="s">
        <v>148</v>
      </c>
      <c r="H362" s="160">
        <v>2</v>
      </c>
      <c r="I362" s="161"/>
      <c r="L362" s="157"/>
      <c r="M362" s="162"/>
      <c r="T362" s="163"/>
      <c r="AT362" s="158" t="s">
        <v>147</v>
      </c>
      <c r="AU362" s="158" t="s">
        <v>88</v>
      </c>
      <c r="AV362" s="13" t="s">
        <v>149</v>
      </c>
      <c r="AW362" s="13" t="s">
        <v>33</v>
      </c>
      <c r="AX362" s="13" t="s">
        <v>86</v>
      </c>
      <c r="AY362" s="158" t="s">
        <v>138</v>
      </c>
    </row>
    <row r="363" spans="2:65" s="1" customFormat="1" ht="16.5" customHeight="1">
      <c r="B363" s="30"/>
      <c r="C363" s="135" t="s">
        <v>561</v>
      </c>
      <c r="D363" s="135" t="s">
        <v>141</v>
      </c>
      <c r="E363" s="136" t="s">
        <v>562</v>
      </c>
      <c r="F363" s="137" t="s">
        <v>563</v>
      </c>
      <c r="G363" s="138" t="s">
        <v>381</v>
      </c>
      <c r="H363" s="139">
        <v>3</v>
      </c>
      <c r="I363" s="140"/>
      <c r="J363" s="141">
        <f>ROUND(I363*H363,2)</f>
        <v>0</v>
      </c>
      <c r="K363" s="142"/>
      <c r="L363" s="30"/>
      <c r="M363" s="143" t="s">
        <v>1</v>
      </c>
      <c r="N363" s="144" t="s">
        <v>44</v>
      </c>
      <c r="P363" s="145">
        <f>O363*H363</f>
        <v>0</v>
      </c>
      <c r="Q363" s="145">
        <v>0</v>
      </c>
      <c r="R363" s="145">
        <f>Q363*H363</f>
        <v>0</v>
      </c>
      <c r="S363" s="145">
        <v>3.065E-2</v>
      </c>
      <c r="T363" s="146">
        <f>S363*H363</f>
        <v>9.1950000000000004E-2</v>
      </c>
      <c r="AR363" s="147" t="s">
        <v>296</v>
      </c>
      <c r="AT363" s="147" t="s">
        <v>141</v>
      </c>
      <c r="AU363" s="147" t="s">
        <v>88</v>
      </c>
      <c r="AY363" s="15" t="s">
        <v>138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5" t="s">
        <v>86</v>
      </c>
      <c r="BK363" s="148">
        <f>ROUND(I363*H363,2)</f>
        <v>0</v>
      </c>
      <c r="BL363" s="15" t="s">
        <v>296</v>
      </c>
      <c r="BM363" s="147" t="s">
        <v>564</v>
      </c>
    </row>
    <row r="364" spans="2:65" s="12" customFormat="1" ht="11.25">
      <c r="B364" s="149"/>
      <c r="D364" s="150" t="s">
        <v>147</v>
      </c>
      <c r="E364" s="151" t="s">
        <v>1</v>
      </c>
      <c r="F364" s="152" t="s">
        <v>1219</v>
      </c>
      <c r="H364" s="153">
        <v>3</v>
      </c>
      <c r="I364" s="154"/>
      <c r="L364" s="149"/>
      <c r="M364" s="155"/>
      <c r="T364" s="156"/>
      <c r="AT364" s="151" t="s">
        <v>147</v>
      </c>
      <c r="AU364" s="151" t="s">
        <v>88</v>
      </c>
      <c r="AV364" s="12" t="s">
        <v>88</v>
      </c>
      <c r="AW364" s="12" t="s">
        <v>33</v>
      </c>
      <c r="AX364" s="12" t="s">
        <v>79</v>
      </c>
      <c r="AY364" s="151" t="s">
        <v>138</v>
      </c>
    </row>
    <row r="365" spans="2:65" s="13" customFormat="1" ht="11.25">
      <c r="B365" s="157"/>
      <c r="D365" s="150" t="s">
        <v>147</v>
      </c>
      <c r="E365" s="158" t="s">
        <v>1</v>
      </c>
      <c r="F365" s="159" t="s">
        <v>148</v>
      </c>
      <c r="H365" s="160">
        <v>3</v>
      </c>
      <c r="I365" s="161"/>
      <c r="L365" s="157"/>
      <c r="M365" s="162"/>
      <c r="T365" s="163"/>
      <c r="AT365" s="158" t="s">
        <v>147</v>
      </c>
      <c r="AU365" s="158" t="s">
        <v>88</v>
      </c>
      <c r="AV365" s="13" t="s">
        <v>149</v>
      </c>
      <c r="AW365" s="13" t="s">
        <v>33</v>
      </c>
      <c r="AX365" s="13" t="s">
        <v>86</v>
      </c>
      <c r="AY365" s="158" t="s">
        <v>138</v>
      </c>
    </row>
    <row r="366" spans="2:65" s="1" customFormat="1" ht="16.5" customHeight="1">
      <c r="B366" s="30"/>
      <c r="C366" s="135" t="s">
        <v>566</v>
      </c>
      <c r="D366" s="135" t="s">
        <v>141</v>
      </c>
      <c r="E366" s="136" t="s">
        <v>567</v>
      </c>
      <c r="F366" s="137" t="s">
        <v>568</v>
      </c>
      <c r="G366" s="138" t="s">
        <v>381</v>
      </c>
      <c r="H366" s="139">
        <v>3</v>
      </c>
      <c r="I366" s="140"/>
      <c r="J366" s="141">
        <f>ROUND(I366*H366,2)</f>
        <v>0</v>
      </c>
      <c r="K366" s="142"/>
      <c r="L366" s="30"/>
      <c r="M366" s="143" t="s">
        <v>1</v>
      </c>
      <c r="N366" s="144" t="s">
        <v>44</v>
      </c>
      <c r="P366" s="145">
        <f>O366*H366</f>
        <v>0</v>
      </c>
      <c r="Q366" s="145">
        <v>0</v>
      </c>
      <c r="R366" s="145">
        <f>Q366*H366</f>
        <v>0</v>
      </c>
      <c r="S366" s="145">
        <v>2.63E-3</v>
      </c>
      <c r="T366" s="146">
        <f>S366*H366</f>
        <v>7.8899999999999994E-3</v>
      </c>
      <c r="AR366" s="147" t="s">
        <v>296</v>
      </c>
      <c r="AT366" s="147" t="s">
        <v>141</v>
      </c>
      <c r="AU366" s="147" t="s">
        <v>88</v>
      </c>
      <c r="AY366" s="15" t="s">
        <v>138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5" t="s">
        <v>86</v>
      </c>
      <c r="BK366" s="148">
        <f>ROUND(I366*H366,2)</f>
        <v>0</v>
      </c>
      <c r="BL366" s="15" t="s">
        <v>296</v>
      </c>
      <c r="BM366" s="147" t="s">
        <v>569</v>
      </c>
    </row>
    <row r="367" spans="2:65" s="1" customFormat="1" ht="19.5">
      <c r="B367" s="30"/>
      <c r="D367" s="150" t="s">
        <v>153</v>
      </c>
      <c r="F367" s="164" t="s">
        <v>570</v>
      </c>
      <c r="I367" s="165"/>
      <c r="L367" s="30"/>
      <c r="M367" s="166"/>
      <c r="T367" s="54"/>
      <c r="AT367" s="15" t="s">
        <v>153</v>
      </c>
      <c r="AU367" s="15" t="s">
        <v>88</v>
      </c>
    </row>
    <row r="368" spans="2:65" s="12" customFormat="1" ht="11.25">
      <c r="B368" s="149"/>
      <c r="D368" s="150" t="s">
        <v>147</v>
      </c>
      <c r="E368" s="151" t="s">
        <v>1</v>
      </c>
      <c r="F368" s="152" t="s">
        <v>1220</v>
      </c>
      <c r="H368" s="153">
        <v>3</v>
      </c>
      <c r="I368" s="154"/>
      <c r="L368" s="149"/>
      <c r="M368" s="155"/>
      <c r="T368" s="156"/>
      <c r="AT368" s="151" t="s">
        <v>147</v>
      </c>
      <c r="AU368" s="151" t="s">
        <v>88</v>
      </c>
      <c r="AV368" s="12" t="s">
        <v>88</v>
      </c>
      <c r="AW368" s="12" t="s">
        <v>33</v>
      </c>
      <c r="AX368" s="12" t="s">
        <v>79</v>
      </c>
      <c r="AY368" s="151" t="s">
        <v>138</v>
      </c>
    </row>
    <row r="369" spans="2:65" s="13" customFormat="1" ht="11.25">
      <c r="B369" s="157"/>
      <c r="D369" s="150" t="s">
        <v>147</v>
      </c>
      <c r="E369" s="158" t="s">
        <v>1</v>
      </c>
      <c r="F369" s="159" t="s">
        <v>148</v>
      </c>
      <c r="H369" s="160">
        <v>3</v>
      </c>
      <c r="I369" s="161"/>
      <c r="L369" s="157"/>
      <c r="M369" s="162"/>
      <c r="T369" s="163"/>
      <c r="AT369" s="158" t="s">
        <v>147</v>
      </c>
      <c r="AU369" s="158" t="s">
        <v>88</v>
      </c>
      <c r="AV369" s="13" t="s">
        <v>149</v>
      </c>
      <c r="AW369" s="13" t="s">
        <v>33</v>
      </c>
      <c r="AX369" s="13" t="s">
        <v>86</v>
      </c>
      <c r="AY369" s="158" t="s">
        <v>138</v>
      </c>
    </row>
    <row r="370" spans="2:65" s="1" customFormat="1" ht="16.5" customHeight="1">
      <c r="B370" s="30"/>
      <c r="C370" s="135" t="s">
        <v>572</v>
      </c>
      <c r="D370" s="135" t="s">
        <v>141</v>
      </c>
      <c r="E370" s="136" t="s">
        <v>573</v>
      </c>
      <c r="F370" s="137" t="s">
        <v>574</v>
      </c>
      <c r="G370" s="138" t="s">
        <v>381</v>
      </c>
      <c r="H370" s="139">
        <v>2</v>
      </c>
      <c r="I370" s="140"/>
      <c r="J370" s="141">
        <f>ROUND(I370*H370,2)</f>
        <v>0</v>
      </c>
      <c r="K370" s="142"/>
      <c r="L370" s="30"/>
      <c r="M370" s="143" t="s">
        <v>1</v>
      </c>
      <c r="N370" s="144" t="s">
        <v>44</v>
      </c>
      <c r="P370" s="145">
        <f>O370*H370</f>
        <v>0</v>
      </c>
      <c r="Q370" s="145">
        <v>1.2999999999999999E-3</v>
      </c>
      <c r="R370" s="145">
        <f>Q370*H370</f>
        <v>2.5999999999999999E-3</v>
      </c>
      <c r="S370" s="145">
        <v>0</v>
      </c>
      <c r="T370" s="146">
        <f>S370*H370</f>
        <v>0</v>
      </c>
      <c r="AR370" s="147" t="s">
        <v>296</v>
      </c>
      <c r="AT370" s="147" t="s">
        <v>141</v>
      </c>
      <c r="AU370" s="147" t="s">
        <v>88</v>
      </c>
      <c r="AY370" s="15" t="s">
        <v>138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5" t="s">
        <v>86</v>
      </c>
      <c r="BK370" s="148">
        <f>ROUND(I370*H370,2)</f>
        <v>0</v>
      </c>
      <c r="BL370" s="15" t="s">
        <v>296</v>
      </c>
      <c r="BM370" s="147" t="s">
        <v>575</v>
      </c>
    </row>
    <row r="371" spans="2:65" s="12" customFormat="1" ht="11.25">
      <c r="B371" s="149"/>
      <c r="D371" s="150" t="s">
        <v>147</v>
      </c>
      <c r="E371" s="151" t="s">
        <v>1</v>
      </c>
      <c r="F371" s="152" t="s">
        <v>1035</v>
      </c>
      <c r="H371" s="153">
        <v>2</v>
      </c>
      <c r="I371" s="154"/>
      <c r="L371" s="149"/>
      <c r="M371" s="155"/>
      <c r="T371" s="156"/>
      <c r="AT371" s="151" t="s">
        <v>147</v>
      </c>
      <c r="AU371" s="151" t="s">
        <v>88</v>
      </c>
      <c r="AV371" s="12" t="s">
        <v>88</v>
      </c>
      <c r="AW371" s="12" t="s">
        <v>33</v>
      </c>
      <c r="AX371" s="12" t="s">
        <v>79</v>
      </c>
      <c r="AY371" s="151" t="s">
        <v>138</v>
      </c>
    </row>
    <row r="372" spans="2:65" s="13" customFormat="1" ht="11.25">
      <c r="B372" s="157"/>
      <c r="D372" s="150" t="s">
        <v>147</v>
      </c>
      <c r="E372" s="158" t="s">
        <v>1</v>
      </c>
      <c r="F372" s="159" t="s">
        <v>148</v>
      </c>
      <c r="H372" s="160">
        <v>2</v>
      </c>
      <c r="I372" s="161"/>
      <c r="L372" s="157"/>
      <c r="M372" s="162"/>
      <c r="T372" s="163"/>
      <c r="AT372" s="158" t="s">
        <v>147</v>
      </c>
      <c r="AU372" s="158" t="s">
        <v>88</v>
      </c>
      <c r="AV372" s="13" t="s">
        <v>149</v>
      </c>
      <c r="AW372" s="13" t="s">
        <v>33</v>
      </c>
      <c r="AX372" s="13" t="s">
        <v>86</v>
      </c>
      <c r="AY372" s="158" t="s">
        <v>138</v>
      </c>
    </row>
    <row r="373" spans="2:65" s="1" customFormat="1" ht="16.5" customHeight="1">
      <c r="B373" s="30"/>
      <c r="C373" s="135" t="s">
        <v>577</v>
      </c>
      <c r="D373" s="135" t="s">
        <v>141</v>
      </c>
      <c r="E373" s="136" t="s">
        <v>578</v>
      </c>
      <c r="F373" s="137" t="s">
        <v>579</v>
      </c>
      <c r="G373" s="138" t="s">
        <v>381</v>
      </c>
      <c r="H373" s="139">
        <v>3</v>
      </c>
      <c r="I373" s="140"/>
      <c r="J373" s="141">
        <f>ROUND(I373*H373,2)</f>
        <v>0</v>
      </c>
      <c r="K373" s="142"/>
      <c r="L373" s="30"/>
      <c r="M373" s="143" t="s">
        <v>1</v>
      </c>
      <c r="N373" s="144" t="s">
        <v>44</v>
      </c>
      <c r="P373" s="145">
        <f>O373*H373</f>
        <v>0</v>
      </c>
      <c r="Q373" s="145">
        <v>1.5200000000000001E-3</v>
      </c>
      <c r="R373" s="145">
        <f>Q373*H373</f>
        <v>4.5599999999999998E-3</v>
      </c>
      <c r="S373" s="145">
        <v>0</v>
      </c>
      <c r="T373" s="146">
        <f>S373*H373</f>
        <v>0</v>
      </c>
      <c r="AR373" s="147" t="s">
        <v>296</v>
      </c>
      <c r="AT373" s="147" t="s">
        <v>141</v>
      </c>
      <c r="AU373" s="147" t="s">
        <v>88</v>
      </c>
      <c r="AY373" s="15" t="s">
        <v>138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5" t="s">
        <v>86</v>
      </c>
      <c r="BK373" s="148">
        <f>ROUND(I373*H373,2)</f>
        <v>0</v>
      </c>
      <c r="BL373" s="15" t="s">
        <v>296</v>
      </c>
      <c r="BM373" s="147" t="s">
        <v>580</v>
      </c>
    </row>
    <row r="374" spans="2:65" s="12" customFormat="1" ht="11.25">
      <c r="B374" s="149"/>
      <c r="D374" s="150" t="s">
        <v>147</v>
      </c>
      <c r="E374" s="151" t="s">
        <v>1</v>
      </c>
      <c r="F374" s="152" t="s">
        <v>1221</v>
      </c>
      <c r="H374" s="153">
        <v>3</v>
      </c>
      <c r="I374" s="154"/>
      <c r="L374" s="149"/>
      <c r="M374" s="155"/>
      <c r="T374" s="156"/>
      <c r="AT374" s="151" t="s">
        <v>147</v>
      </c>
      <c r="AU374" s="151" t="s">
        <v>88</v>
      </c>
      <c r="AV374" s="12" t="s">
        <v>88</v>
      </c>
      <c r="AW374" s="12" t="s">
        <v>33</v>
      </c>
      <c r="AX374" s="12" t="s">
        <v>79</v>
      </c>
      <c r="AY374" s="151" t="s">
        <v>138</v>
      </c>
    </row>
    <row r="375" spans="2:65" s="13" customFormat="1" ht="11.25">
      <c r="B375" s="157"/>
      <c r="D375" s="150" t="s">
        <v>147</v>
      </c>
      <c r="E375" s="158" t="s">
        <v>1</v>
      </c>
      <c r="F375" s="159" t="s">
        <v>148</v>
      </c>
      <c r="H375" s="160">
        <v>3</v>
      </c>
      <c r="I375" s="161"/>
      <c r="L375" s="157"/>
      <c r="M375" s="162"/>
      <c r="T375" s="163"/>
      <c r="AT375" s="158" t="s">
        <v>147</v>
      </c>
      <c r="AU375" s="158" t="s">
        <v>88</v>
      </c>
      <c r="AV375" s="13" t="s">
        <v>149</v>
      </c>
      <c r="AW375" s="13" t="s">
        <v>33</v>
      </c>
      <c r="AX375" s="13" t="s">
        <v>86</v>
      </c>
      <c r="AY375" s="158" t="s">
        <v>138</v>
      </c>
    </row>
    <row r="376" spans="2:65" s="1" customFormat="1" ht="16.5" customHeight="1">
      <c r="B376" s="30"/>
      <c r="C376" s="135" t="s">
        <v>582</v>
      </c>
      <c r="D376" s="135" t="s">
        <v>141</v>
      </c>
      <c r="E376" s="136" t="s">
        <v>583</v>
      </c>
      <c r="F376" s="137" t="s">
        <v>584</v>
      </c>
      <c r="G376" s="138" t="s">
        <v>278</v>
      </c>
      <c r="H376" s="139">
        <v>2</v>
      </c>
      <c r="I376" s="140"/>
      <c r="J376" s="141">
        <f>ROUND(I376*H376,2)</f>
        <v>0</v>
      </c>
      <c r="K376" s="142"/>
      <c r="L376" s="30"/>
      <c r="M376" s="143" t="s">
        <v>1</v>
      </c>
      <c r="N376" s="144" t="s">
        <v>44</v>
      </c>
      <c r="P376" s="145">
        <f>O376*H376</f>
        <v>0</v>
      </c>
      <c r="Q376" s="145">
        <v>0</v>
      </c>
      <c r="R376" s="145">
        <f>Q376*H376</f>
        <v>0</v>
      </c>
      <c r="S376" s="145">
        <v>2.0109999999999999E-2</v>
      </c>
      <c r="T376" s="146">
        <f>S376*H376</f>
        <v>4.0219999999999999E-2</v>
      </c>
      <c r="AR376" s="147" t="s">
        <v>296</v>
      </c>
      <c r="AT376" s="147" t="s">
        <v>141</v>
      </c>
      <c r="AU376" s="147" t="s">
        <v>88</v>
      </c>
      <c r="AY376" s="15" t="s">
        <v>138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5" t="s">
        <v>86</v>
      </c>
      <c r="BK376" s="148">
        <f>ROUND(I376*H376,2)</f>
        <v>0</v>
      </c>
      <c r="BL376" s="15" t="s">
        <v>296</v>
      </c>
      <c r="BM376" s="147" t="s">
        <v>585</v>
      </c>
    </row>
    <row r="377" spans="2:65" s="12" customFormat="1" ht="11.25">
      <c r="B377" s="149"/>
      <c r="D377" s="150" t="s">
        <v>147</v>
      </c>
      <c r="E377" s="151" t="s">
        <v>1</v>
      </c>
      <c r="F377" s="152" t="s">
        <v>88</v>
      </c>
      <c r="H377" s="153">
        <v>2</v>
      </c>
      <c r="I377" s="154"/>
      <c r="L377" s="149"/>
      <c r="M377" s="155"/>
      <c r="T377" s="156"/>
      <c r="AT377" s="151" t="s">
        <v>147</v>
      </c>
      <c r="AU377" s="151" t="s">
        <v>88</v>
      </c>
      <c r="AV377" s="12" t="s">
        <v>88</v>
      </c>
      <c r="AW377" s="12" t="s">
        <v>33</v>
      </c>
      <c r="AX377" s="12" t="s">
        <v>79</v>
      </c>
      <c r="AY377" s="151" t="s">
        <v>138</v>
      </c>
    </row>
    <row r="378" spans="2:65" s="13" customFormat="1" ht="11.25">
      <c r="B378" s="157"/>
      <c r="D378" s="150" t="s">
        <v>147</v>
      </c>
      <c r="E378" s="158" t="s">
        <v>1</v>
      </c>
      <c r="F378" s="159" t="s">
        <v>148</v>
      </c>
      <c r="H378" s="160">
        <v>2</v>
      </c>
      <c r="I378" s="161"/>
      <c r="L378" s="157"/>
      <c r="M378" s="162"/>
      <c r="T378" s="163"/>
      <c r="AT378" s="158" t="s">
        <v>147</v>
      </c>
      <c r="AU378" s="158" t="s">
        <v>88</v>
      </c>
      <c r="AV378" s="13" t="s">
        <v>149</v>
      </c>
      <c r="AW378" s="13" t="s">
        <v>33</v>
      </c>
      <c r="AX378" s="13" t="s">
        <v>86</v>
      </c>
      <c r="AY378" s="158" t="s">
        <v>138</v>
      </c>
    </row>
    <row r="379" spans="2:65" s="1" customFormat="1" ht="24.2" customHeight="1">
      <c r="B379" s="30"/>
      <c r="C379" s="135" t="s">
        <v>586</v>
      </c>
      <c r="D379" s="135" t="s">
        <v>141</v>
      </c>
      <c r="E379" s="136" t="s">
        <v>587</v>
      </c>
      <c r="F379" s="137" t="s">
        <v>588</v>
      </c>
      <c r="G379" s="138" t="s">
        <v>278</v>
      </c>
      <c r="H379" s="139">
        <v>4</v>
      </c>
      <c r="I379" s="140"/>
      <c r="J379" s="141">
        <f>ROUND(I379*H379,2)</f>
        <v>0</v>
      </c>
      <c r="K379" s="142"/>
      <c r="L379" s="30"/>
      <c r="M379" s="143" t="s">
        <v>1</v>
      </c>
      <c r="N379" s="144" t="s">
        <v>44</v>
      </c>
      <c r="P379" s="145">
        <f>O379*H379</f>
        <v>0</v>
      </c>
      <c r="Q379" s="145">
        <v>1.15E-3</v>
      </c>
      <c r="R379" s="145">
        <f>Q379*H379</f>
        <v>4.5999999999999999E-3</v>
      </c>
      <c r="S379" s="145">
        <v>0</v>
      </c>
      <c r="T379" s="146">
        <f>S379*H379</f>
        <v>0</v>
      </c>
      <c r="AR379" s="147" t="s">
        <v>296</v>
      </c>
      <c r="AT379" s="147" t="s">
        <v>141</v>
      </c>
      <c r="AU379" s="147" t="s">
        <v>88</v>
      </c>
      <c r="AY379" s="15" t="s">
        <v>138</v>
      </c>
      <c r="BE379" s="148">
        <f>IF(N379="základní",J379,0)</f>
        <v>0</v>
      </c>
      <c r="BF379" s="148">
        <f>IF(N379="snížená",J379,0)</f>
        <v>0</v>
      </c>
      <c r="BG379" s="148">
        <f>IF(N379="zákl. přenesená",J379,0)</f>
        <v>0</v>
      </c>
      <c r="BH379" s="148">
        <f>IF(N379="sníž. přenesená",J379,0)</f>
        <v>0</v>
      </c>
      <c r="BI379" s="148">
        <f>IF(N379="nulová",J379,0)</f>
        <v>0</v>
      </c>
      <c r="BJ379" s="15" t="s">
        <v>86</v>
      </c>
      <c r="BK379" s="148">
        <f>ROUND(I379*H379,2)</f>
        <v>0</v>
      </c>
      <c r="BL379" s="15" t="s">
        <v>296</v>
      </c>
      <c r="BM379" s="147" t="s">
        <v>589</v>
      </c>
    </row>
    <row r="380" spans="2:65" s="12" customFormat="1" ht="11.25">
      <c r="B380" s="149"/>
      <c r="D380" s="150" t="s">
        <v>147</v>
      </c>
      <c r="E380" s="151" t="s">
        <v>1</v>
      </c>
      <c r="F380" s="152" t="s">
        <v>1037</v>
      </c>
      <c r="H380" s="153">
        <v>2</v>
      </c>
      <c r="I380" s="154"/>
      <c r="L380" s="149"/>
      <c r="M380" s="155"/>
      <c r="T380" s="156"/>
      <c r="AT380" s="151" t="s">
        <v>147</v>
      </c>
      <c r="AU380" s="151" t="s">
        <v>88</v>
      </c>
      <c r="AV380" s="12" t="s">
        <v>88</v>
      </c>
      <c r="AW380" s="12" t="s">
        <v>33</v>
      </c>
      <c r="AX380" s="12" t="s">
        <v>79</v>
      </c>
      <c r="AY380" s="151" t="s">
        <v>138</v>
      </c>
    </row>
    <row r="381" spans="2:65" s="12" customFormat="1" ht="11.25">
      <c r="B381" s="149"/>
      <c r="D381" s="150" t="s">
        <v>147</v>
      </c>
      <c r="E381" s="151" t="s">
        <v>1</v>
      </c>
      <c r="F381" s="152" t="s">
        <v>1038</v>
      </c>
      <c r="H381" s="153">
        <v>2</v>
      </c>
      <c r="I381" s="154"/>
      <c r="L381" s="149"/>
      <c r="M381" s="155"/>
      <c r="T381" s="156"/>
      <c r="AT381" s="151" t="s">
        <v>147</v>
      </c>
      <c r="AU381" s="151" t="s">
        <v>88</v>
      </c>
      <c r="AV381" s="12" t="s">
        <v>88</v>
      </c>
      <c r="AW381" s="12" t="s">
        <v>33</v>
      </c>
      <c r="AX381" s="12" t="s">
        <v>79</v>
      </c>
      <c r="AY381" s="151" t="s">
        <v>138</v>
      </c>
    </row>
    <row r="382" spans="2:65" s="13" customFormat="1" ht="11.25">
      <c r="B382" s="157"/>
      <c r="D382" s="150" t="s">
        <v>147</v>
      </c>
      <c r="E382" s="158" t="s">
        <v>1</v>
      </c>
      <c r="F382" s="159" t="s">
        <v>148</v>
      </c>
      <c r="H382" s="160">
        <v>4</v>
      </c>
      <c r="I382" s="161"/>
      <c r="L382" s="157"/>
      <c r="M382" s="162"/>
      <c r="T382" s="163"/>
      <c r="AT382" s="158" t="s">
        <v>147</v>
      </c>
      <c r="AU382" s="158" t="s">
        <v>88</v>
      </c>
      <c r="AV382" s="13" t="s">
        <v>149</v>
      </c>
      <c r="AW382" s="13" t="s">
        <v>33</v>
      </c>
      <c r="AX382" s="13" t="s">
        <v>86</v>
      </c>
      <c r="AY382" s="158" t="s">
        <v>138</v>
      </c>
    </row>
    <row r="383" spans="2:65" s="1" customFormat="1" ht="24.2" customHeight="1">
      <c r="B383" s="30"/>
      <c r="C383" s="170" t="s">
        <v>592</v>
      </c>
      <c r="D383" s="170" t="s">
        <v>241</v>
      </c>
      <c r="E383" s="171" t="s">
        <v>593</v>
      </c>
      <c r="F383" s="172" t="s">
        <v>594</v>
      </c>
      <c r="G383" s="173" t="s">
        <v>278</v>
      </c>
      <c r="H383" s="174">
        <v>2</v>
      </c>
      <c r="I383" s="175"/>
      <c r="J383" s="176">
        <f>ROUND(I383*H383,2)</f>
        <v>0</v>
      </c>
      <c r="K383" s="177"/>
      <c r="L383" s="178"/>
      <c r="M383" s="179" t="s">
        <v>1</v>
      </c>
      <c r="N383" s="180" t="s">
        <v>44</v>
      </c>
      <c r="P383" s="145">
        <f>O383*H383</f>
        <v>0</v>
      </c>
      <c r="Q383" s="145">
        <v>1.48E-3</v>
      </c>
      <c r="R383" s="145">
        <f>Q383*H383</f>
        <v>2.96E-3</v>
      </c>
      <c r="S383" s="145">
        <v>0</v>
      </c>
      <c r="T383" s="146">
        <f>S383*H383</f>
        <v>0</v>
      </c>
      <c r="AR383" s="147" t="s">
        <v>391</v>
      </c>
      <c r="AT383" s="147" t="s">
        <v>241</v>
      </c>
      <c r="AU383" s="147" t="s">
        <v>88</v>
      </c>
      <c r="AY383" s="15" t="s">
        <v>138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5" t="s">
        <v>86</v>
      </c>
      <c r="BK383" s="148">
        <f>ROUND(I383*H383,2)</f>
        <v>0</v>
      </c>
      <c r="BL383" s="15" t="s">
        <v>296</v>
      </c>
      <c r="BM383" s="147" t="s">
        <v>595</v>
      </c>
    </row>
    <row r="384" spans="2:65" s="12" customFormat="1" ht="11.25">
      <c r="B384" s="149"/>
      <c r="D384" s="150" t="s">
        <v>147</v>
      </c>
      <c r="E384" s="151" t="s">
        <v>1</v>
      </c>
      <c r="F384" s="152" t="s">
        <v>88</v>
      </c>
      <c r="H384" s="153">
        <v>2</v>
      </c>
      <c r="I384" s="154"/>
      <c r="L384" s="149"/>
      <c r="M384" s="155"/>
      <c r="T384" s="156"/>
      <c r="AT384" s="151" t="s">
        <v>147</v>
      </c>
      <c r="AU384" s="151" t="s">
        <v>88</v>
      </c>
      <c r="AV384" s="12" t="s">
        <v>88</v>
      </c>
      <c r="AW384" s="12" t="s">
        <v>33</v>
      </c>
      <c r="AX384" s="12" t="s">
        <v>79</v>
      </c>
      <c r="AY384" s="151" t="s">
        <v>138</v>
      </c>
    </row>
    <row r="385" spans="2:65" s="13" customFormat="1" ht="11.25">
      <c r="B385" s="157"/>
      <c r="D385" s="150" t="s">
        <v>147</v>
      </c>
      <c r="E385" s="158" t="s">
        <v>1</v>
      </c>
      <c r="F385" s="159" t="s">
        <v>148</v>
      </c>
      <c r="H385" s="160">
        <v>2</v>
      </c>
      <c r="I385" s="161"/>
      <c r="L385" s="157"/>
      <c r="M385" s="162"/>
      <c r="T385" s="163"/>
      <c r="AT385" s="158" t="s">
        <v>147</v>
      </c>
      <c r="AU385" s="158" t="s">
        <v>88</v>
      </c>
      <c r="AV385" s="13" t="s">
        <v>149</v>
      </c>
      <c r="AW385" s="13" t="s">
        <v>33</v>
      </c>
      <c r="AX385" s="13" t="s">
        <v>86</v>
      </c>
      <c r="AY385" s="158" t="s">
        <v>138</v>
      </c>
    </row>
    <row r="386" spans="2:65" s="1" customFormat="1" ht="24.2" customHeight="1">
      <c r="B386" s="30"/>
      <c r="C386" s="170" t="s">
        <v>596</v>
      </c>
      <c r="D386" s="170" t="s">
        <v>241</v>
      </c>
      <c r="E386" s="171" t="s">
        <v>597</v>
      </c>
      <c r="F386" s="172" t="s">
        <v>598</v>
      </c>
      <c r="G386" s="173" t="s">
        <v>278</v>
      </c>
      <c r="H386" s="174">
        <v>2</v>
      </c>
      <c r="I386" s="175"/>
      <c r="J386" s="176">
        <f>ROUND(I386*H386,2)</f>
        <v>0</v>
      </c>
      <c r="K386" s="177"/>
      <c r="L386" s="178"/>
      <c r="M386" s="179" t="s">
        <v>1</v>
      </c>
      <c r="N386" s="180" t="s">
        <v>44</v>
      </c>
      <c r="P386" s="145">
        <f>O386*H386</f>
        <v>0</v>
      </c>
      <c r="Q386" s="145">
        <v>1.6999999999999999E-3</v>
      </c>
      <c r="R386" s="145">
        <f>Q386*H386</f>
        <v>3.3999999999999998E-3</v>
      </c>
      <c r="S386" s="145">
        <v>0</v>
      </c>
      <c r="T386" s="146">
        <f>S386*H386</f>
        <v>0</v>
      </c>
      <c r="AR386" s="147" t="s">
        <v>391</v>
      </c>
      <c r="AT386" s="147" t="s">
        <v>241</v>
      </c>
      <c r="AU386" s="147" t="s">
        <v>88</v>
      </c>
      <c r="AY386" s="15" t="s">
        <v>138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5" t="s">
        <v>86</v>
      </c>
      <c r="BK386" s="148">
        <f>ROUND(I386*H386,2)</f>
        <v>0</v>
      </c>
      <c r="BL386" s="15" t="s">
        <v>296</v>
      </c>
      <c r="BM386" s="147" t="s">
        <v>599</v>
      </c>
    </row>
    <row r="387" spans="2:65" s="12" customFormat="1" ht="11.25">
      <c r="B387" s="149"/>
      <c r="D387" s="150" t="s">
        <v>147</v>
      </c>
      <c r="E387" s="151" t="s">
        <v>1</v>
      </c>
      <c r="F387" s="152" t="s">
        <v>88</v>
      </c>
      <c r="H387" s="153">
        <v>2</v>
      </c>
      <c r="I387" s="154"/>
      <c r="L387" s="149"/>
      <c r="M387" s="155"/>
      <c r="T387" s="156"/>
      <c r="AT387" s="151" t="s">
        <v>147</v>
      </c>
      <c r="AU387" s="151" t="s">
        <v>88</v>
      </c>
      <c r="AV387" s="12" t="s">
        <v>88</v>
      </c>
      <c r="AW387" s="12" t="s">
        <v>33</v>
      </c>
      <c r="AX387" s="12" t="s">
        <v>79</v>
      </c>
      <c r="AY387" s="151" t="s">
        <v>138</v>
      </c>
    </row>
    <row r="388" spans="2:65" s="13" customFormat="1" ht="11.25">
      <c r="B388" s="157"/>
      <c r="D388" s="150" t="s">
        <v>147</v>
      </c>
      <c r="E388" s="158" t="s">
        <v>1</v>
      </c>
      <c r="F388" s="159" t="s">
        <v>148</v>
      </c>
      <c r="H388" s="160">
        <v>2</v>
      </c>
      <c r="I388" s="161"/>
      <c r="L388" s="157"/>
      <c r="M388" s="162"/>
      <c r="T388" s="163"/>
      <c r="AT388" s="158" t="s">
        <v>147</v>
      </c>
      <c r="AU388" s="158" t="s">
        <v>88</v>
      </c>
      <c r="AV388" s="13" t="s">
        <v>149</v>
      </c>
      <c r="AW388" s="13" t="s">
        <v>33</v>
      </c>
      <c r="AX388" s="13" t="s">
        <v>86</v>
      </c>
      <c r="AY388" s="158" t="s">
        <v>138</v>
      </c>
    </row>
    <row r="389" spans="2:65" s="1" customFormat="1" ht="16.5" customHeight="1">
      <c r="B389" s="30"/>
      <c r="C389" s="135" t="s">
        <v>600</v>
      </c>
      <c r="D389" s="135" t="s">
        <v>141</v>
      </c>
      <c r="E389" s="136" t="s">
        <v>601</v>
      </c>
      <c r="F389" s="137" t="s">
        <v>602</v>
      </c>
      <c r="G389" s="138" t="s">
        <v>278</v>
      </c>
      <c r="H389" s="139">
        <v>3</v>
      </c>
      <c r="I389" s="140"/>
      <c r="J389" s="141">
        <f>ROUND(I389*H389,2)</f>
        <v>0</v>
      </c>
      <c r="K389" s="142"/>
      <c r="L389" s="30"/>
      <c r="M389" s="143" t="s">
        <v>1</v>
      </c>
      <c r="N389" s="144" t="s">
        <v>44</v>
      </c>
      <c r="P389" s="145">
        <f>O389*H389</f>
        <v>0</v>
      </c>
      <c r="Q389" s="145">
        <v>3.0000000000000001E-5</v>
      </c>
      <c r="R389" s="145">
        <f>Q389*H389</f>
        <v>9.0000000000000006E-5</v>
      </c>
      <c r="S389" s="145">
        <v>0</v>
      </c>
      <c r="T389" s="146">
        <f>S389*H389</f>
        <v>0</v>
      </c>
      <c r="AR389" s="147" t="s">
        <v>296</v>
      </c>
      <c r="AT389" s="147" t="s">
        <v>141</v>
      </c>
      <c r="AU389" s="147" t="s">
        <v>88</v>
      </c>
      <c r="AY389" s="15" t="s">
        <v>138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5" t="s">
        <v>86</v>
      </c>
      <c r="BK389" s="148">
        <f>ROUND(I389*H389,2)</f>
        <v>0</v>
      </c>
      <c r="BL389" s="15" t="s">
        <v>296</v>
      </c>
      <c r="BM389" s="147" t="s">
        <v>603</v>
      </c>
    </row>
    <row r="390" spans="2:65" s="12" customFormat="1" ht="11.25">
      <c r="B390" s="149"/>
      <c r="D390" s="150" t="s">
        <v>147</v>
      </c>
      <c r="E390" s="151" t="s">
        <v>1</v>
      </c>
      <c r="F390" s="152" t="s">
        <v>1222</v>
      </c>
      <c r="H390" s="153">
        <v>3</v>
      </c>
      <c r="I390" s="154"/>
      <c r="L390" s="149"/>
      <c r="M390" s="155"/>
      <c r="T390" s="156"/>
      <c r="AT390" s="151" t="s">
        <v>147</v>
      </c>
      <c r="AU390" s="151" t="s">
        <v>88</v>
      </c>
      <c r="AV390" s="12" t="s">
        <v>88</v>
      </c>
      <c r="AW390" s="12" t="s">
        <v>33</v>
      </c>
      <c r="AX390" s="12" t="s">
        <v>79</v>
      </c>
      <c r="AY390" s="151" t="s">
        <v>138</v>
      </c>
    </row>
    <row r="391" spans="2:65" s="13" customFormat="1" ht="11.25">
      <c r="B391" s="157"/>
      <c r="D391" s="150" t="s">
        <v>147</v>
      </c>
      <c r="E391" s="158" t="s">
        <v>1</v>
      </c>
      <c r="F391" s="159" t="s">
        <v>148</v>
      </c>
      <c r="H391" s="160">
        <v>3</v>
      </c>
      <c r="I391" s="161"/>
      <c r="L391" s="157"/>
      <c r="M391" s="162"/>
      <c r="T391" s="163"/>
      <c r="AT391" s="158" t="s">
        <v>147</v>
      </c>
      <c r="AU391" s="158" t="s">
        <v>88</v>
      </c>
      <c r="AV391" s="13" t="s">
        <v>149</v>
      </c>
      <c r="AW391" s="13" t="s">
        <v>33</v>
      </c>
      <c r="AX391" s="13" t="s">
        <v>86</v>
      </c>
      <c r="AY391" s="158" t="s">
        <v>138</v>
      </c>
    </row>
    <row r="392" spans="2:65" s="1" customFormat="1" ht="16.5" customHeight="1">
      <c r="B392" s="30"/>
      <c r="C392" s="170" t="s">
        <v>605</v>
      </c>
      <c r="D392" s="170" t="s">
        <v>241</v>
      </c>
      <c r="E392" s="171" t="s">
        <v>606</v>
      </c>
      <c r="F392" s="172" t="s">
        <v>607</v>
      </c>
      <c r="G392" s="173" t="s">
        <v>278</v>
      </c>
      <c r="H392" s="174">
        <v>3</v>
      </c>
      <c r="I392" s="175"/>
      <c r="J392" s="176">
        <f>ROUND(I392*H392,2)</f>
        <v>0</v>
      </c>
      <c r="K392" s="177"/>
      <c r="L392" s="178"/>
      <c r="M392" s="179" t="s">
        <v>1</v>
      </c>
      <c r="N392" s="180" t="s">
        <v>44</v>
      </c>
      <c r="P392" s="145">
        <f>O392*H392</f>
        <v>0</v>
      </c>
      <c r="Q392" s="145">
        <v>2.5999999999999998E-4</v>
      </c>
      <c r="R392" s="145">
        <f>Q392*H392</f>
        <v>7.7999999999999988E-4</v>
      </c>
      <c r="S392" s="145">
        <v>0</v>
      </c>
      <c r="T392" s="146">
        <f>S392*H392</f>
        <v>0</v>
      </c>
      <c r="AR392" s="147" t="s">
        <v>391</v>
      </c>
      <c r="AT392" s="147" t="s">
        <v>241</v>
      </c>
      <c r="AU392" s="147" t="s">
        <v>88</v>
      </c>
      <c r="AY392" s="15" t="s">
        <v>138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5" t="s">
        <v>86</v>
      </c>
      <c r="BK392" s="148">
        <f>ROUND(I392*H392,2)</f>
        <v>0</v>
      </c>
      <c r="BL392" s="15" t="s">
        <v>296</v>
      </c>
      <c r="BM392" s="147" t="s">
        <v>608</v>
      </c>
    </row>
    <row r="393" spans="2:65" s="12" customFormat="1" ht="11.25">
      <c r="B393" s="149"/>
      <c r="D393" s="150" t="s">
        <v>147</v>
      </c>
      <c r="E393" s="151" t="s">
        <v>1</v>
      </c>
      <c r="F393" s="152" t="s">
        <v>1222</v>
      </c>
      <c r="H393" s="153">
        <v>3</v>
      </c>
      <c r="I393" s="154"/>
      <c r="L393" s="149"/>
      <c r="M393" s="155"/>
      <c r="T393" s="156"/>
      <c r="AT393" s="151" t="s">
        <v>147</v>
      </c>
      <c r="AU393" s="151" t="s">
        <v>88</v>
      </c>
      <c r="AV393" s="12" t="s">
        <v>88</v>
      </c>
      <c r="AW393" s="12" t="s">
        <v>33</v>
      </c>
      <c r="AX393" s="12" t="s">
        <v>79</v>
      </c>
      <c r="AY393" s="151" t="s">
        <v>138</v>
      </c>
    </row>
    <row r="394" spans="2:65" s="13" customFormat="1" ht="11.25">
      <c r="B394" s="157"/>
      <c r="D394" s="150" t="s">
        <v>147</v>
      </c>
      <c r="E394" s="158" t="s">
        <v>1</v>
      </c>
      <c r="F394" s="159" t="s">
        <v>148</v>
      </c>
      <c r="H394" s="160">
        <v>3</v>
      </c>
      <c r="I394" s="161"/>
      <c r="L394" s="157"/>
      <c r="M394" s="162"/>
      <c r="T394" s="163"/>
      <c r="AT394" s="158" t="s">
        <v>147</v>
      </c>
      <c r="AU394" s="158" t="s">
        <v>88</v>
      </c>
      <c r="AV394" s="13" t="s">
        <v>149</v>
      </c>
      <c r="AW394" s="13" t="s">
        <v>33</v>
      </c>
      <c r="AX394" s="13" t="s">
        <v>86</v>
      </c>
      <c r="AY394" s="158" t="s">
        <v>138</v>
      </c>
    </row>
    <row r="395" spans="2:65" s="1" customFormat="1" ht="24.2" customHeight="1">
      <c r="B395" s="30"/>
      <c r="C395" s="135" t="s">
        <v>609</v>
      </c>
      <c r="D395" s="135" t="s">
        <v>141</v>
      </c>
      <c r="E395" s="136" t="s">
        <v>610</v>
      </c>
      <c r="F395" s="137" t="s">
        <v>611</v>
      </c>
      <c r="G395" s="138" t="s">
        <v>475</v>
      </c>
      <c r="H395" s="181"/>
      <c r="I395" s="140"/>
      <c r="J395" s="141">
        <f>ROUND(I395*H395,2)</f>
        <v>0</v>
      </c>
      <c r="K395" s="142"/>
      <c r="L395" s="30"/>
      <c r="M395" s="143" t="s">
        <v>1</v>
      </c>
      <c r="N395" s="144" t="s">
        <v>44</v>
      </c>
      <c r="P395" s="145">
        <f>O395*H395</f>
        <v>0</v>
      </c>
      <c r="Q395" s="145">
        <v>0</v>
      </c>
      <c r="R395" s="145">
        <f>Q395*H395</f>
        <v>0</v>
      </c>
      <c r="S395" s="145">
        <v>0</v>
      </c>
      <c r="T395" s="146">
        <f>S395*H395</f>
        <v>0</v>
      </c>
      <c r="AR395" s="147" t="s">
        <v>296</v>
      </c>
      <c r="AT395" s="147" t="s">
        <v>141</v>
      </c>
      <c r="AU395" s="147" t="s">
        <v>88</v>
      </c>
      <c r="AY395" s="15" t="s">
        <v>138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5" t="s">
        <v>86</v>
      </c>
      <c r="BK395" s="148">
        <f>ROUND(I395*H395,2)</f>
        <v>0</v>
      </c>
      <c r="BL395" s="15" t="s">
        <v>296</v>
      </c>
      <c r="BM395" s="147" t="s">
        <v>612</v>
      </c>
    </row>
    <row r="396" spans="2:65" s="11" customFormat="1" ht="22.9" customHeight="1">
      <c r="B396" s="123"/>
      <c r="D396" s="124" t="s">
        <v>78</v>
      </c>
      <c r="E396" s="133" t="s">
        <v>613</v>
      </c>
      <c r="F396" s="133" t="s">
        <v>614</v>
      </c>
      <c r="I396" s="126"/>
      <c r="J396" s="134">
        <f>BK396</f>
        <v>0</v>
      </c>
      <c r="L396" s="123"/>
      <c r="M396" s="128"/>
      <c r="P396" s="129">
        <f>SUM(P397:P450)</f>
        <v>0</v>
      </c>
      <c r="R396" s="129">
        <f>SUM(R397:R450)</f>
        <v>0.25356999999999996</v>
      </c>
      <c r="T396" s="130">
        <f>SUM(T397:T450)</f>
        <v>0.20404000000000003</v>
      </c>
      <c r="AR396" s="124" t="s">
        <v>88</v>
      </c>
      <c r="AT396" s="131" t="s">
        <v>78</v>
      </c>
      <c r="AU396" s="131" t="s">
        <v>86</v>
      </c>
      <c r="AY396" s="124" t="s">
        <v>138</v>
      </c>
      <c r="BK396" s="132">
        <f>SUM(BK397:BK450)</f>
        <v>0</v>
      </c>
    </row>
    <row r="397" spans="2:65" s="1" customFormat="1" ht="16.5" customHeight="1">
      <c r="B397" s="30"/>
      <c r="C397" s="135" t="s">
        <v>615</v>
      </c>
      <c r="D397" s="135" t="s">
        <v>141</v>
      </c>
      <c r="E397" s="136" t="s">
        <v>616</v>
      </c>
      <c r="F397" s="137" t="s">
        <v>617</v>
      </c>
      <c r="G397" s="138" t="s">
        <v>381</v>
      </c>
      <c r="H397" s="139">
        <v>2</v>
      </c>
      <c r="I397" s="140"/>
      <c r="J397" s="141">
        <f>ROUND(I397*H397,2)</f>
        <v>0</v>
      </c>
      <c r="K397" s="142"/>
      <c r="L397" s="30"/>
      <c r="M397" s="143" t="s">
        <v>1</v>
      </c>
      <c r="N397" s="144" t="s">
        <v>44</v>
      </c>
      <c r="P397" s="145">
        <f>O397*H397</f>
        <v>0</v>
      </c>
      <c r="Q397" s="145">
        <v>0</v>
      </c>
      <c r="R397" s="145">
        <f>Q397*H397</f>
        <v>0</v>
      </c>
      <c r="S397" s="145">
        <v>0</v>
      </c>
      <c r="T397" s="146">
        <f>S397*H397</f>
        <v>0</v>
      </c>
      <c r="AR397" s="147" t="s">
        <v>296</v>
      </c>
      <c r="AT397" s="147" t="s">
        <v>141</v>
      </c>
      <c r="AU397" s="147" t="s">
        <v>88</v>
      </c>
      <c r="AY397" s="15" t="s">
        <v>138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5" t="s">
        <v>86</v>
      </c>
      <c r="BK397" s="148">
        <f>ROUND(I397*H397,2)</f>
        <v>0</v>
      </c>
      <c r="BL397" s="15" t="s">
        <v>296</v>
      </c>
      <c r="BM397" s="147" t="s">
        <v>618</v>
      </c>
    </row>
    <row r="398" spans="2:65" s="12" customFormat="1" ht="11.25">
      <c r="B398" s="149"/>
      <c r="D398" s="150" t="s">
        <v>147</v>
      </c>
      <c r="E398" s="151" t="s">
        <v>1</v>
      </c>
      <c r="F398" s="152" t="s">
        <v>1223</v>
      </c>
      <c r="H398" s="153">
        <v>2</v>
      </c>
      <c r="I398" s="154"/>
      <c r="L398" s="149"/>
      <c r="M398" s="155"/>
      <c r="T398" s="156"/>
      <c r="AT398" s="151" t="s">
        <v>147</v>
      </c>
      <c r="AU398" s="151" t="s">
        <v>88</v>
      </c>
      <c r="AV398" s="12" t="s">
        <v>88</v>
      </c>
      <c r="AW398" s="12" t="s">
        <v>33</v>
      </c>
      <c r="AX398" s="12" t="s">
        <v>79</v>
      </c>
      <c r="AY398" s="151" t="s">
        <v>138</v>
      </c>
    </row>
    <row r="399" spans="2:65" s="13" customFormat="1" ht="11.25">
      <c r="B399" s="157"/>
      <c r="D399" s="150" t="s">
        <v>147</v>
      </c>
      <c r="E399" s="158" t="s">
        <v>1</v>
      </c>
      <c r="F399" s="159" t="s">
        <v>148</v>
      </c>
      <c r="H399" s="160">
        <v>2</v>
      </c>
      <c r="I399" s="161"/>
      <c r="L399" s="157"/>
      <c r="M399" s="162"/>
      <c r="T399" s="163"/>
      <c r="AT399" s="158" t="s">
        <v>147</v>
      </c>
      <c r="AU399" s="158" t="s">
        <v>88</v>
      </c>
      <c r="AV399" s="13" t="s">
        <v>149</v>
      </c>
      <c r="AW399" s="13" t="s">
        <v>33</v>
      </c>
      <c r="AX399" s="13" t="s">
        <v>86</v>
      </c>
      <c r="AY399" s="158" t="s">
        <v>138</v>
      </c>
    </row>
    <row r="400" spans="2:65" s="1" customFormat="1" ht="16.5" customHeight="1">
      <c r="B400" s="30"/>
      <c r="C400" s="135" t="s">
        <v>620</v>
      </c>
      <c r="D400" s="135" t="s">
        <v>141</v>
      </c>
      <c r="E400" s="136" t="s">
        <v>621</v>
      </c>
      <c r="F400" s="137" t="s">
        <v>622</v>
      </c>
      <c r="G400" s="138" t="s">
        <v>381</v>
      </c>
      <c r="H400" s="139">
        <v>2</v>
      </c>
      <c r="I400" s="140"/>
      <c r="J400" s="141">
        <f>ROUND(I400*H400,2)</f>
        <v>0</v>
      </c>
      <c r="K400" s="142"/>
      <c r="L400" s="30"/>
      <c r="M400" s="143" t="s">
        <v>1</v>
      </c>
      <c r="N400" s="144" t="s">
        <v>44</v>
      </c>
      <c r="P400" s="145">
        <f>O400*H400</f>
        <v>0</v>
      </c>
      <c r="Q400" s="145">
        <v>0</v>
      </c>
      <c r="R400" s="145">
        <f>Q400*H400</f>
        <v>0</v>
      </c>
      <c r="S400" s="145">
        <v>0</v>
      </c>
      <c r="T400" s="146">
        <f>S400*H400</f>
        <v>0</v>
      </c>
      <c r="AR400" s="147" t="s">
        <v>296</v>
      </c>
      <c r="AT400" s="147" t="s">
        <v>141</v>
      </c>
      <c r="AU400" s="147" t="s">
        <v>88</v>
      </c>
      <c r="AY400" s="15" t="s">
        <v>138</v>
      </c>
      <c r="BE400" s="148">
        <f>IF(N400="základní",J400,0)</f>
        <v>0</v>
      </c>
      <c r="BF400" s="148">
        <f>IF(N400="snížená",J400,0)</f>
        <v>0</v>
      </c>
      <c r="BG400" s="148">
        <f>IF(N400="zákl. přenesená",J400,0)</f>
        <v>0</v>
      </c>
      <c r="BH400" s="148">
        <f>IF(N400="sníž. přenesená",J400,0)</f>
        <v>0</v>
      </c>
      <c r="BI400" s="148">
        <f>IF(N400="nulová",J400,0)</f>
        <v>0</v>
      </c>
      <c r="BJ400" s="15" t="s">
        <v>86</v>
      </c>
      <c r="BK400" s="148">
        <f>ROUND(I400*H400,2)</f>
        <v>0</v>
      </c>
      <c r="BL400" s="15" t="s">
        <v>296</v>
      </c>
      <c r="BM400" s="147" t="s">
        <v>623</v>
      </c>
    </row>
    <row r="401" spans="2:65" s="1" customFormat="1" ht="19.5">
      <c r="B401" s="30"/>
      <c r="D401" s="150" t="s">
        <v>153</v>
      </c>
      <c r="F401" s="164" t="s">
        <v>624</v>
      </c>
      <c r="I401" s="165"/>
      <c r="L401" s="30"/>
      <c r="M401" s="166"/>
      <c r="T401" s="54"/>
      <c r="AT401" s="15" t="s">
        <v>153</v>
      </c>
      <c r="AU401" s="15" t="s">
        <v>88</v>
      </c>
    </row>
    <row r="402" spans="2:65" s="12" customFormat="1" ht="11.25">
      <c r="B402" s="149"/>
      <c r="D402" s="150" t="s">
        <v>147</v>
      </c>
      <c r="E402" s="151" t="s">
        <v>1</v>
      </c>
      <c r="F402" s="152" t="s">
        <v>1224</v>
      </c>
      <c r="H402" s="153">
        <v>2</v>
      </c>
      <c r="I402" s="154"/>
      <c r="L402" s="149"/>
      <c r="M402" s="155"/>
      <c r="T402" s="156"/>
      <c r="AT402" s="151" t="s">
        <v>147</v>
      </c>
      <c r="AU402" s="151" t="s">
        <v>88</v>
      </c>
      <c r="AV402" s="12" t="s">
        <v>88</v>
      </c>
      <c r="AW402" s="12" t="s">
        <v>33</v>
      </c>
      <c r="AX402" s="12" t="s">
        <v>79</v>
      </c>
      <c r="AY402" s="151" t="s">
        <v>138</v>
      </c>
    </row>
    <row r="403" spans="2:65" s="13" customFormat="1" ht="11.25">
      <c r="B403" s="157"/>
      <c r="D403" s="150" t="s">
        <v>147</v>
      </c>
      <c r="E403" s="158" t="s">
        <v>1</v>
      </c>
      <c r="F403" s="159" t="s">
        <v>148</v>
      </c>
      <c r="H403" s="160">
        <v>2</v>
      </c>
      <c r="I403" s="161"/>
      <c r="L403" s="157"/>
      <c r="M403" s="162"/>
      <c r="T403" s="163"/>
      <c r="AT403" s="158" t="s">
        <v>147</v>
      </c>
      <c r="AU403" s="158" t="s">
        <v>88</v>
      </c>
      <c r="AV403" s="13" t="s">
        <v>149</v>
      </c>
      <c r="AW403" s="13" t="s">
        <v>33</v>
      </c>
      <c r="AX403" s="13" t="s">
        <v>86</v>
      </c>
      <c r="AY403" s="158" t="s">
        <v>138</v>
      </c>
    </row>
    <row r="404" spans="2:65" s="1" customFormat="1" ht="24.2" customHeight="1">
      <c r="B404" s="30"/>
      <c r="C404" s="135" t="s">
        <v>626</v>
      </c>
      <c r="D404" s="135" t="s">
        <v>141</v>
      </c>
      <c r="E404" s="136" t="s">
        <v>627</v>
      </c>
      <c r="F404" s="137" t="s">
        <v>628</v>
      </c>
      <c r="G404" s="138" t="s">
        <v>381</v>
      </c>
      <c r="H404" s="139">
        <v>200</v>
      </c>
      <c r="I404" s="140"/>
      <c r="J404" s="141">
        <f>ROUND(I404*H404,2)</f>
        <v>0</v>
      </c>
      <c r="K404" s="142"/>
      <c r="L404" s="30"/>
      <c r="M404" s="143" t="s">
        <v>1</v>
      </c>
      <c r="N404" s="144" t="s">
        <v>44</v>
      </c>
      <c r="P404" s="145">
        <f>O404*H404</f>
        <v>0</v>
      </c>
      <c r="Q404" s="145">
        <v>0</v>
      </c>
      <c r="R404" s="145">
        <f>Q404*H404</f>
        <v>0</v>
      </c>
      <c r="S404" s="145">
        <v>0</v>
      </c>
      <c r="T404" s="146">
        <f>S404*H404</f>
        <v>0</v>
      </c>
      <c r="AR404" s="147" t="s">
        <v>296</v>
      </c>
      <c r="AT404" s="147" t="s">
        <v>141</v>
      </c>
      <c r="AU404" s="147" t="s">
        <v>88</v>
      </c>
      <c r="AY404" s="15" t="s">
        <v>138</v>
      </c>
      <c r="BE404" s="148">
        <f>IF(N404="základní",J404,0)</f>
        <v>0</v>
      </c>
      <c r="BF404" s="148">
        <f>IF(N404="snížená",J404,0)</f>
        <v>0</v>
      </c>
      <c r="BG404" s="148">
        <f>IF(N404="zákl. přenesená",J404,0)</f>
        <v>0</v>
      </c>
      <c r="BH404" s="148">
        <f>IF(N404="sníž. přenesená",J404,0)</f>
        <v>0</v>
      </c>
      <c r="BI404" s="148">
        <f>IF(N404="nulová",J404,0)</f>
        <v>0</v>
      </c>
      <c r="BJ404" s="15" t="s">
        <v>86</v>
      </c>
      <c r="BK404" s="148">
        <f>ROUND(I404*H404,2)</f>
        <v>0</v>
      </c>
      <c r="BL404" s="15" t="s">
        <v>296</v>
      </c>
      <c r="BM404" s="147" t="s">
        <v>629</v>
      </c>
    </row>
    <row r="405" spans="2:65" s="12" customFormat="1" ht="11.25">
      <c r="B405" s="149"/>
      <c r="D405" s="150" t="s">
        <v>147</v>
      </c>
      <c r="E405" s="151" t="s">
        <v>1</v>
      </c>
      <c r="F405" s="152" t="s">
        <v>1040</v>
      </c>
      <c r="H405" s="153">
        <v>200</v>
      </c>
      <c r="I405" s="154"/>
      <c r="L405" s="149"/>
      <c r="M405" s="155"/>
      <c r="T405" s="156"/>
      <c r="AT405" s="151" t="s">
        <v>147</v>
      </c>
      <c r="AU405" s="151" t="s">
        <v>88</v>
      </c>
      <c r="AV405" s="12" t="s">
        <v>88</v>
      </c>
      <c r="AW405" s="12" t="s">
        <v>33</v>
      </c>
      <c r="AX405" s="12" t="s">
        <v>79</v>
      </c>
      <c r="AY405" s="151" t="s">
        <v>138</v>
      </c>
    </row>
    <row r="406" spans="2:65" s="13" customFormat="1" ht="11.25">
      <c r="B406" s="157"/>
      <c r="D406" s="150" t="s">
        <v>147</v>
      </c>
      <c r="E406" s="158" t="s">
        <v>1</v>
      </c>
      <c r="F406" s="159" t="s">
        <v>148</v>
      </c>
      <c r="H406" s="160">
        <v>200</v>
      </c>
      <c r="I406" s="161"/>
      <c r="L406" s="157"/>
      <c r="M406" s="162"/>
      <c r="T406" s="163"/>
      <c r="AT406" s="158" t="s">
        <v>147</v>
      </c>
      <c r="AU406" s="158" t="s">
        <v>88</v>
      </c>
      <c r="AV406" s="13" t="s">
        <v>149</v>
      </c>
      <c r="AW406" s="13" t="s">
        <v>33</v>
      </c>
      <c r="AX406" s="13" t="s">
        <v>86</v>
      </c>
      <c r="AY406" s="158" t="s">
        <v>138</v>
      </c>
    </row>
    <row r="407" spans="2:65" s="1" customFormat="1" ht="16.5" customHeight="1">
      <c r="B407" s="30"/>
      <c r="C407" s="170" t="s">
        <v>631</v>
      </c>
      <c r="D407" s="170" t="s">
        <v>241</v>
      </c>
      <c r="E407" s="171" t="s">
        <v>632</v>
      </c>
      <c r="F407" s="172" t="s">
        <v>633</v>
      </c>
      <c r="G407" s="173" t="s">
        <v>244</v>
      </c>
      <c r="H407" s="174">
        <v>124</v>
      </c>
      <c r="I407" s="175"/>
      <c r="J407" s="176">
        <f>ROUND(I407*H407,2)</f>
        <v>0</v>
      </c>
      <c r="K407" s="177"/>
      <c r="L407" s="178"/>
      <c r="M407" s="179" t="s">
        <v>1</v>
      </c>
      <c r="N407" s="180" t="s">
        <v>44</v>
      </c>
      <c r="P407" s="145">
        <f>O407*H407</f>
        <v>0</v>
      </c>
      <c r="Q407" s="145">
        <v>1E-3</v>
      </c>
      <c r="R407" s="145">
        <f>Q407*H407</f>
        <v>0.124</v>
      </c>
      <c r="S407" s="145">
        <v>0</v>
      </c>
      <c r="T407" s="146">
        <f>S407*H407</f>
        <v>0</v>
      </c>
      <c r="AR407" s="147" t="s">
        <v>391</v>
      </c>
      <c r="AT407" s="147" t="s">
        <v>241</v>
      </c>
      <c r="AU407" s="147" t="s">
        <v>88</v>
      </c>
      <c r="AY407" s="15" t="s">
        <v>138</v>
      </c>
      <c r="BE407" s="148">
        <f>IF(N407="základní",J407,0)</f>
        <v>0</v>
      </c>
      <c r="BF407" s="148">
        <f>IF(N407="snížená",J407,0)</f>
        <v>0</v>
      </c>
      <c r="BG407" s="148">
        <f>IF(N407="zákl. přenesená",J407,0)</f>
        <v>0</v>
      </c>
      <c r="BH407" s="148">
        <f>IF(N407="sníž. přenesená",J407,0)</f>
        <v>0</v>
      </c>
      <c r="BI407" s="148">
        <f>IF(N407="nulová",J407,0)</f>
        <v>0</v>
      </c>
      <c r="BJ407" s="15" t="s">
        <v>86</v>
      </c>
      <c r="BK407" s="148">
        <f>ROUND(I407*H407,2)</f>
        <v>0</v>
      </c>
      <c r="BL407" s="15" t="s">
        <v>296</v>
      </c>
      <c r="BM407" s="147" t="s">
        <v>634</v>
      </c>
    </row>
    <row r="408" spans="2:65" s="12" customFormat="1" ht="11.25">
      <c r="B408" s="149"/>
      <c r="D408" s="150" t="s">
        <v>147</v>
      </c>
      <c r="E408" s="151" t="s">
        <v>1</v>
      </c>
      <c r="F408" s="152" t="s">
        <v>1041</v>
      </c>
      <c r="H408" s="153">
        <v>124</v>
      </c>
      <c r="I408" s="154"/>
      <c r="L408" s="149"/>
      <c r="M408" s="155"/>
      <c r="T408" s="156"/>
      <c r="AT408" s="151" t="s">
        <v>147</v>
      </c>
      <c r="AU408" s="151" t="s">
        <v>88</v>
      </c>
      <c r="AV408" s="12" t="s">
        <v>88</v>
      </c>
      <c r="AW408" s="12" t="s">
        <v>33</v>
      </c>
      <c r="AX408" s="12" t="s">
        <v>79</v>
      </c>
      <c r="AY408" s="151" t="s">
        <v>138</v>
      </c>
    </row>
    <row r="409" spans="2:65" s="13" customFormat="1" ht="11.25">
      <c r="B409" s="157"/>
      <c r="D409" s="150" t="s">
        <v>147</v>
      </c>
      <c r="E409" s="158" t="s">
        <v>1</v>
      </c>
      <c r="F409" s="159" t="s">
        <v>148</v>
      </c>
      <c r="H409" s="160">
        <v>124</v>
      </c>
      <c r="I409" s="161"/>
      <c r="L409" s="157"/>
      <c r="M409" s="162"/>
      <c r="T409" s="163"/>
      <c r="AT409" s="158" t="s">
        <v>147</v>
      </c>
      <c r="AU409" s="158" t="s">
        <v>88</v>
      </c>
      <c r="AV409" s="13" t="s">
        <v>149</v>
      </c>
      <c r="AW409" s="13" t="s">
        <v>33</v>
      </c>
      <c r="AX409" s="13" t="s">
        <v>86</v>
      </c>
      <c r="AY409" s="158" t="s">
        <v>138</v>
      </c>
    </row>
    <row r="410" spans="2:65" s="1" customFormat="1" ht="16.5" customHeight="1">
      <c r="B410" s="30"/>
      <c r="C410" s="170" t="s">
        <v>636</v>
      </c>
      <c r="D410" s="170" t="s">
        <v>241</v>
      </c>
      <c r="E410" s="171" t="s">
        <v>637</v>
      </c>
      <c r="F410" s="172" t="s">
        <v>638</v>
      </c>
      <c r="G410" s="173" t="s">
        <v>278</v>
      </c>
      <c r="H410" s="174">
        <v>90</v>
      </c>
      <c r="I410" s="175"/>
      <c r="J410" s="176">
        <f>ROUND(I410*H410,2)</f>
        <v>0</v>
      </c>
      <c r="K410" s="177"/>
      <c r="L410" s="178"/>
      <c r="M410" s="179" t="s">
        <v>1</v>
      </c>
      <c r="N410" s="180" t="s">
        <v>44</v>
      </c>
      <c r="P410" s="145">
        <f>O410*H410</f>
        <v>0</v>
      </c>
      <c r="Q410" s="145">
        <v>1E-3</v>
      </c>
      <c r="R410" s="145">
        <f>Q410*H410</f>
        <v>0.09</v>
      </c>
      <c r="S410" s="145">
        <v>0</v>
      </c>
      <c r="T410" s="146">
        <f>S410*H410</f>
        <v>0</v>
      </c>
      <c r="AR410" s="147" t="s">
        <v>391</v>
      </c>
      <c r="AT410" s="147" t="s">
        <v>241</v>
      </c>
      <c r="AU410" s="147" t="s">
        <v>88</v>
      </c>
      <c r="AY410" s="15" t="s">
        <v>138</v>
      </c>
      <c r="BE410" s="148">
        <f>IF(N410="základní",J410,0)</f>
        <v>0</v>
      </c>
      <c r="BF410" s="148">
        <f>IF(N410="snížená",J410,0)</f>
        <v>0</v>
      </c>
      <c r="BG410" s="148">
        <f>IF(N410="zákl. přenesená",J410,0)</f>
        <v>0</v>
      </c>
      <c r="BH410" s="148">
        <f>IF(N410="sníž. přenesená",J410,0)</f>
        <v>0</v>
      </c>
      <c r="BI410" s="148">
        <f>IF(N410="nulová",J410,0)</f>
        <v>0</v>
      </c>
      <c r="BJ410" s="15" t="s">
        <v>86</v>
      </c>
      <c r="BK410" s="148">
        <f>ROUND(I410*H410,2)</f>
        <v>0</v>
      </c>
      <c r="BL410" s="15" t="s">
        <v>296</v>
      </c>
      <c r="BM410" s="147" t="s">
        <v>639</v>
      </c>
    </row>
    <row r="411" spans="2:65" s="12" customFormat="1" ht="11.25">
      <c r="B411" s="149"/>
      <c r="D411" s="150" t="s">
        <v>147</v>
      </c>
      <c r="E411" s="151" t="s">
        <v>1</v>
      </c>
      <c r="F411" s="152" t="s">
        <v>675</v>
      </c>
      <c r="H411" s="153">
        <v>90</v>
      </c>
      <c r="I411" s="154"/>
      <c r="L411" s="149"/>
      <c r="M411" s="155"/>
      <c r="T411" s="156"/>
      <c r="AT411" s="151" t="s">
        <v>147</v>
      </c>
      <c r="AU411" s="151" t="s">
        <v>88</v>
      </c>
      <c r="AV411" s="12" t="s">
        <v>88</v>
      </c>
      <c r="AW411" s="12" t="s">
        <v>33</v>
      </c>
      <c r="AX411" s="12" t="s">
        <v>79</v>
      </c>
      <c r="AY411" s="151" t="s">
        <v>138</v>
      </c>
    </row>
    <row r="412" spans="2:65" s="13" customFormat="1" ht="11.25">
      <c r="B412" s="157"/>
      <c r="D412" s="150" t="s">
        <v>147</v>
      </c>
      <c r="E412" s="158" t="s">
        <v>1</v>
      </c>
      <c r="F412" s="159" t="s">
        <v>148</v>
      </c>
      <c r="H412" s="160">
        <v>90</v>
      </c>
      <c r="I412" s="161"/>
      <c r="L412" s="157"/>
      <c r="M412" s="162"/>
      <c r="T412" s="163"/>
      <c r="AT412" s="158" t="s">
        <v>147</v>
      </c>
      <c r="AU412" s="158" t="s">
        <v>88</v>
      </c>
      <c r="AV412" s="13" t="s">
        <v>149</v>
      </c>
      <c r="AW412" s="13" t="s">
        <v>33</v>
      </c>
      <c r="AX412" s="13" t="s">
        <v>86</v>
      </c>
      <c r="AY412" s="158" t="s">
        <v>138</v>
      </c>
    </row>
    <row r="413" spans="2:65" s="1" customFormat="1" ht="16.5" customHeight="1">
      <c r="B413" s="30"/>
      <c r="C413" s="170" t="s">
        <v>641</v>
      </c>
      <c r="D413" s="170" t="s">
        <v>241</v>
      </c>
      <c r="E413" s="171" t="s">
        <v>642</v>
      </c>
      <c r="F413" s="172" t="s">
        <v>643</v>
      </c>
      <c r="G413" s="173" t="s">
        <v>278</v>
      </c>
      <c r="H413" s="174">
        <v>18</v>
      </c>
      <c r="I413" s="175"/>
      <c r="J413" s="176">
        <f>ROUND(I413*H413,2)</f>
        <v>0</v>
      </c>
      <c r="K413" s="177"/>
      <c r="L413" s="178"/>
      <c r="M413" s="179" t="s">
        <v>1</v>
      </c>
      <c r="N413" s="180" t="s">
        <v>44</v>
      </c>
      <c r="P413" s="145">
        <f>O413*H413</f>
        <v>0</v>
      </c>
      <c r="Q413" s="145">
        <v>1.3999999999999999E-4</v>
      </c>
      <c r="R413" s="145">
        <f>Q413*H413</f>
        <v>2.5199999999999997E-3</v>
      </c>
      <c r="S413" s="145">
        <v>0</v>
      </c>
      <c r="T413" s="146">
        <f>S413*H413</f>
        <v>0</v>
      </c>
      <c r="AR413" s="147" t="s">
        <v>391</v>
      </c>
      <c r="AT413" s="147" t="s">
        <v>241</v>
      </c>
      <c r="AU413" s="147" t="s">
        <v>88</v>
      </c>
      <c r="AY413" s="15" t="s">
        <v>138</v>
      </c>
      <c r="BE413" s="148">
        <f>IF(N413="základní",J413,0)</f>
        <v>0</v>
      </c>
      <c r="BF413" s="148">
        <f>IF(N413="snížená",J413,0)</f>
        <v>0</v>
      </c>
      <c r="BG413" s="148">
        <f>IF(N413="zákl. přenesená",J413,0)</f>
        <v>0</v>
      </c>
      <c r="BH413" s="148">
        <f>IF(N413="sníž. přenesená",J413,0)</f>
        <v>0</v>
      </c>
      <c r="BI413" s="148">
        <f>IF(N413="nulová",J413,0)</f>
        <v>0</v>
      </c>
      <c r="BJ413" s="15" t="s">
        <v>86</v>
      </c>
      <c r="BK413" s="148">
        <f>ROUND(I413*H413,2)</f>
        <v>0</v>
      </c>
      <c r="BL413" s="15" t="s">
        <v>296</v>
      </c>
      <c r="BM413" s="147" t="s">
        <v>644</v>
      </c>
    </row>
    <row r="414" spans="2:65" s="1" customFormat="1" ht="19.5">
      <c r="B414" s="30"/>
      <c r="D414" s="150" t="s">
        <v>153</v>
      </c>
      <c r="F414" s="164" t="s">
        <v>645</v>
      </c>
      <c r="I414" s="165"/>
      <c r="L414" s="30"/>
      <c r="M414" s="166"/>
      <c r="T414" s="54"/>
      <c r="AT414" s="15" t="s">
        <v>153</v>
      </c>
      <c r="AU414" s="15" t="s">
        <v>88</v>
      </c>
    </row>
    <row r="415" spans="2:65" s="12" customFormat="1" ht="11.25">
      <c r="B415" s="149"/>
      <c r="D415" s="150" t="s">
        <v>147</v>
      </c>
      <c r="E415" s="151" t="s">
        <v>1</v>
      </c>
      <c r="F415" s="152" t="s">
        <v>316</v>
      </c>
      <c r="H415" s="153">
        <v>18</v>
      </c>
      <c r="I415" s="154"/>
      <c r="L415" s="149"/>
      <c r="M415" s="155"/>
      <c r="T415" s="156"/>
      <c r="AT415" s="151" t="s">
        <v>147</v>
      </c>
      <c r="AU415" s="151" t="s">
        <v>88</v>
      </c>
      <c r="AV415" s="12" t="s">
        <v>88</v>
      </c>
      <c r="AW415" s="12" t="s">
        <v>33</v>
      </c>
      <c r="AX415" s="12" t="s">
        <v>79</v>
      </c>
      <c r="AY415" s="151" t="s">
        <v>138</v>
      </c>
    </row>
    <row r="416" spans="2:65" s="13" customFormat="1" ht="11.25">
      <c r="B416" s="157"/>
      <c r="D416" s="150" t="s">
        <v>147</v>
      </c>
      <c r="E416" s="158" t="s">
        <v>1</v>
      </c>
      <c r="F416" s="159" t="s">
        <v>148</v>
      </c>
      <c r="H416" s="160">
        <v>18</v>
      </c>
      <c r="I416" s="161"/>
      <c r="L416" s="157"/>
      <c r="M416" s="162"/>
      <c r="T416" s="163"/>
      <c r="AT416" s="158" t="s">
        <v>147</v>
      </c>
      <c r="AU416" s="158" t="s">
        <v>88</v>
      </c>
      <c r="AV416" s="13" t="s">
        <v>149</v>
      </c>
      <c r="AW416" s="13" t="s">
        <v>33</v>
      </c>
      <c r="AX416" s="13" t="s">
        <v>86</v>
      </c>
      <c r="AY416" s="158" t="s">
        <v>138</v>
      </c>
    </row>
    <row r="417" spans="2:65" s="1" customFormat="1" ht="16.5" customHeight="1">
      <c r="B417" s="30"/>
      <c r="C417" s="135" t="s">
        <v>646</v>
      </c>
      <c r="D417" s="135" t="s">
        <v>141</v>
      </c>
      <c r="E417" s="136" t="s">
        <v>647</v>
      </c>
      <c r="F417" s="137" t="s">
        <v>648</v>
      </c>
      <c r="G417" s="138" t="s">
        <v>278</v>
      </c>
      <c r="H417" s="139">
        <v>185</v>
      </c>
      <c r="I417" s="140"/>
      <c r="J417" s="141">
        <f>ROUND(I417*H417,2)</f>
        <v>0</v>
      </c>
      <c r="K417" s="142"/>
      <c r="L417" s="30"/>
      <c r="M417" s="143" t="s">
        <v>1</v>
      </c>
      <c r="N417" s="144" t="s">
        <v>44</v>
      </c>
      <c r="P417" s="145">
        <f>O417*H417</f>
        <v>0</v>
      </c>
      <c r="Q417" s="145">
        <v>0</v>
      </c>
      <c r="R417" s="145">
        <f>Q417*H417</f>
        <v>0</v>
      </c>
      <c r="S417" s="145">
        <v>0</v>
      </c>
      <c r="T417" s="146">
        <f>S417*H417</f>
        <v>0</v>
      </c>
      <c r="AR417" s="147" t="s">
        <v>296</v>
      </c>
      <c r="AT417" s="147" t="s">
        <v>141</v>
      </c>
      <c r="AU417" s="147" t="s">
        <v>88</v>
      </c>
      <c r="AY417" s="15" t="s">
        <v>138</v>
      </c>
      <c r="BE417" s="148">
        <f>IF(N417="základní",J417,0)</f>
        <v>0</v>
      </c>
      <c r="BF417" s="148">
        <f>IF(N417="snížená",J417,0)</f>
        <v>0</v>
      </c>
      <c r="BG417" s="148">
        <f>IF(N417="zákl. přenesená",J417,0)</f>
        <v>0</v>
      </c>
      <c r="BH417" s="148">
        <f>IF(N417="sníž. přenesená",J417,0)</f>
        <v>0</v>
      </c>
      <c r="BI417" s="148">
        <f>IF(N417="nulová",J417,0)</f>
        <v>0</v>
      </c>
      <c r="BJ417" s="15" t="s">
        <v>86</v>
      </c>
      <c r="BK417" s="148">
        <f>ROUND(I417*H417,2)</f>
        <v>0</v>
      </c>
      <c r="BL417" s="15" t="s">
        <v>296</v>
      </c>
      <c r="BM417" s="147" t="s">
        <v>649</v>
      </c>
    </row>
    <row r="418" spans="2:65" s="12" customFormat="1" ht="11.25">
      <c r="B418" s="149"/>
      <c r="D418" s="150" t="s">
        <v>147</v>
      </c>
      <c r="E418" s="151" t="s">
        <v>1</v>
      </c>
      <c r="F418" s="152" t="s">
        <v>1225</v>
      </c>
      <c r="H418" s="153">
        <v>185</v>
      </c>
      <c r="I418" s="154"/>
      <c r="L418" s="149"/>
      <c r="M418" s="155"/>
      <c r="T418" s="156"/>
      <c r="AT418" s="151" t="s">
        <v>147</v>
      </c>
      <c r="AU418" s="151" t="s">
        <v>88</v>
      </c>
      <c r="AV418" s="12" t="s">
        <v>88</v>
      </c>
      <c r="AW418" s="12" t="s">
        <v>33</v>
      </c>
      <c r="AX418" s="12" t="s">
        <v>79</v>
      </c>
      <c r="AY418" s="151" t="s">
        <v>138</v>
      </c>
    </row>
    <row r="419" spans="2:65" s="13" customFormat="1" ht="11.25">
      <c r="B419" s="157"/>
      <c r="D419" s="150" t="s">
        <v>147</v>
      </c>
      <c r="E419" s="158" t="s">
        <v>1</v>
      </c>
      <c r="F419" s="159" t="s">
        <v>148</v>
      </c>
      <c r="H419" s="160">
        <v>185</v>
      </c>
      <c r="I419" s="161"/>
      <c r="L419" s="157"/>
      <c r="M419" s="162"/>
      <c r="T419" s="163"/>
      <c r="AT419" s="158" t="s">
        <v>147</v>
      </c>
      <c r="AU419" s="158" t="s">
        <v>88</v>
      </c>
      <c r="AV419" s="13" t="s">
        <v>149</v>
      </c>
      <c r="AW419" s="13" t="s">
        <v>33</v>
      </c>
      <c r="AX419" s="13" t="s">
        <v>86</v>
      </c>
      <c r="AY419" s="158" t="s">
        <v>138</v>
      </c>
    </row>
    <row r="420" spans="2:65" s="1" customFormat="1" ht="16.5" customHeight="1">
      <c r="B420" s="30"/>
      <c r="C420" s="170" t="s">
        <v>651</v>
      </c>
      <c r="D420" s="170" t="s">
        <v>241</v>
      </c>
      <c r="E420" s="171" t="s">
        <v>652</v>
      </c>
      <c r="F420" s="172" t="s">
        <v>653</v>
      </c>
      <c r="G420" s="173" t="s">
        <v>278</v>
      </c>
      <c r="H420" s="174">
        <v>185</v>
      </c>
      <c r="I420" s="175"/>
      <c r="J420" s="176">
        <f>ROUND(I420*H420,2)</f>
        <v>0</v>
      </c>
      <c r="K420" s="177"/>
      <c r="L420" s="178"/>
      <c r="M420" s="179" t="s">
        <v>1</v>
      </c>
      <c r="N420" s="180" t="s">
        <v>44</v>
      </c>
      <c r="P420" s="145">
        <f>O420*H420</f>
        <v>0</v>
      </c>
      <c r="Q420" s="145">
        <v>1.2999999999999999E-4</v>
      </c>
      <c r="R420" s="145">
        <f>Q420*H420</f>
        <v>2.4049999999999998E-2</v>
      </c>
      <c r="S420" s="145">
        <v>0</v>
      </c>
      <c r="T420" s="146">
        <f>S420*H420</f>
        <v>0</v>
      </c>
      <c r="AR420" s="147" t="s">
        <v>391</v>
      </c>
      <c r="AT420" s="147" t="s">
        <v>241</v>
      </c>
      <c r="AU420" s="147" t="s">
        <v>88</v>
      </c>
      <c r="AY420" s="15" t="s">
        <v>138</v>
      </c>
      <c r="BE420" s="148">
        <f>IF(N420="základní",J420,0)</f>
        <v>0</v>
      </c>
      <c r="BF420" s="148">
        <f>IF(N420="snížená",J420,0)</f>
        <v>0</v>
      </c>
      <c r="BG420" s="148">
        <f>IF(N420="zákl. přenesená",J420,0)</f>
        <v>0</v>
      </c>
      <c r="BH420" s="148">
        <f>IF(N420="sníž. přenesená",J420,0)</f>
        <v>0</v>
      </c>
      <c r="BI420" s="148">
        <f>IF(N420="nulová",J420,0)</f>
        <v>0</v>
      </c>
      <c r="BJ420" s="15" t="s">
        <v>86</v>
      </c>
      <c r="BK420" s="148">
        <f>ROUND(I420*H420,2)</f>
        <v>0</v>
      </c>
      <c r="BL420" s="15" t="s">
        <v>296</v>
      </c>
      <c r="BM420" s="147" t="s">
        <v>654</v>
      </c>
    </row>
    <row r="421" spans="2:65" s="12" customFormat="1" ht="11.25">
      <c r="B421" s="149"/>
      <c r="D421" s="150" t="s">
        <v>147</v>
      </c>
      <c r="E421" s="151" t="s">
        <v>1</v>
      </c>
      <c r="F421" s="152" t="s">
        <v>1225</v>
      </c>
      <c r="H421" s="153">
        <v>185</v>
      </c>
      <c r="I421" s="154"/>
      <c r="L421" s="149"/>
      <c r="M421" s="155"/>
      <c r="T421" s="156"/>
      <c r="AT421" s="151" t="s">
        <v>147</v>
      </c>
      <c r="AU421" s="151" t="s">
        <v>88</v>
      </c>
      <c r="AV421" s="12" t="s">
        <v>88</v>
      </c>
      <c r="AW421" s="12" t="s">
        <v>33</v>
      </c>
      <c r="AX421" s="12" t="s">
        <v>79</v>
      </c>
      <c r="AY421" s="151" t="s">
        <v>138</v>
      </c>
    </row>
    <row r="422" spans="2:65" s="13" customFormat="1" ht="11.25">
      <c r="B422" s="157"/>
      <c r="D422" s="150" t="s">
        <v>147</v>
      </c>
      <c r="E422" s="158" t="s">
        <v>1</v>
      </c>
      <c r="F422" s="159" t="s">
        <v>148</v>
      </c>
      <c r="H422" s="160">
        <v>185</v>
      </c>
      <c r="I422" s="161"/>
      <c r="L422" s="157"/>
      <c r="M422" s="162"/>
      <c r="T422" s="163"/>
      <c r="AT422" s="158" t="s">
        <v>147</v>
      </c>
      <c r="AU422" s="158" t="s">
        <v>88</v>
      </c>
      <c r="AV422" s="13" t="s">
        <v>149</v>
      </c>
      <c r="AW422" s="13" t="s">
        <v>33</v>
      </c>
      <c r="AX422" s="13" t="s">
        <v>86</v>
      </c>
      <c r="AY422" s="158" t="s">
        <v>138</v>
      </c>
    </row>
    <row r="423" spans="2:65" s="1" customFormat="1" ht="24.2" customHeight="1">
      <c r="B423" s="30"/>
      <c r="C423" s="135" t="s">
        <v>655</v>
      </c>
      <c r="D423" s="135" t="s">
        <v>141</v>
      </c>
      <c r="E423" s="136" t="s">
        <v>656</v>
      </c>
      <c r="F423" s="137" t="s">
        <v>657</v>
      </c>
      <c r="G423" s="138" t="s">
        <v>381</v>
      </c>
      <c r="H423" s="139">
        <v>34</v>
      </c>
      <c r="I423" s="140"/>
      <c r="J423" s="141">
        <f>ROUND(I423*H423,2)</f>
        <v>0</v>
      </c>
      <c r="K423" s="142"/>
      <c r="L423" s="30"/>
      <c r="M423" s="143" t="s">
        <v>1</v>
      </c>
      <c r="N423" s="144" t="s">
        <v>44</v>
      </c>
      <c r="P423" s="145">
        <f>O423*H423</f>
        <v>0</v>
      </c>
      <c r="Q423" s="145">
        <v>0</v>
      </c>
      <c r="R423" s="145">
        <f>Q423*H423</f>
        <v>0</v>
      </c>
      <c r="S423" s="145">
        <v>6.2E-4</v>
      </c>
      <c r="T423" s="146">
        <f>S423*H423</f>
        <v>2.1080000000000002E-2</v>
      </c>
      <c r="AR423" s="147" t="s">
        <v>296</v>
      </c>
      <c r="AT423" s="147" t="s">
        <v>141</v>
      </c>
      <c r="AU423" s="147" t="s">
        <v>88</v>
      </c>
      <c r="AY423" s="15" t="s">
        <v>138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5" t="s">
        <v>86</v>
      </c>
      <c r="BK423" s="148">
        <f>ROUND(I423*H423,2)</f>
        <v>0</v>
      </c>
      <c r="BL423" s="15" t="s">
        <v>296</v>
      </c>
      <c r="BM423" s="147" t="s">
        <v>658</v>
      </c>
    </row>
    <row r="424" spans="2:65" s="12" customFormat="1" ht="11.25">
      <c r="B424" s="149"/>
      <c r="D424" s="150" t="s">
        <v>147</v>
      </c>
      <c r="E424" s="151" t="s">
        <v>1</v>
      </c>
      <c r="F424" s="152" t="s">
        <v>1226</v>
      </c>
      <c r="H424" s="153">
        <v>34</v>
      </c>
      <c r="I424" s="154"/>
      <c r="L424" s="149"/>
      <c r="M424" s="155"/>
      <c r="T424" s="156"/>
      <c r="AT424" s="151" t="s">
        <v>147</v>
      </c>
      <c r="AU424" s="151" t="s">
        <v>88</v>
      </c>
      <c r="AV424" s="12" t="s">
        <v>88</v>
      </c>
      <c r="AW424" s="12" t="s">
        <v>33</v>
      </c>
      <c r="AX424" s="12" t="s">
        <v>79</v>
      </c>
      <c r="AY424" s="151" t="s">
        <v>138</v>
      </c>
    </row>
    <row r="425" spans="2:65" s="13" customFormat="1" ht="11.25">
      <c r="B425" s="157"/>
      <c r="D425" s="150" t="s">
        <v>147</v>
      </c>
      <c r="E425" s="158" t="s">
        <v>1</v>
      </c>
      <c r="F425" s="159" t="s">
        <v>148</v>
      </c>
      <c r="H425" s="160">
        <v>34</v>
      </c>
      <c r="I425" s="161"/>
      <c r="L425" s="157"/>
      <c r="M425" s="162"/>
      <c r="T425" s="163"/>
      <c r="AT425" s="158" t="s">
        <v>147</v>
      </c>
      <c r="AU425" s="158" t="s">
        <v>88</v>
      </c>
      <c r="AV425" s="13" t="s">
        <v>149</v>
      </c>
      <c r="AW425" s="13" t="s">
        <v>33</v>
      </c>
      <c r="AX425" s="13" t="s">
        <v>86</v>
      </c>
      <c r="AY425" s="158" t="s">
        <v>138</v>
      </c>
    </row>
    <row r="426" spans="2:65" s="1" customFormat="1" ht="24.2" customHeight="1">
      <c r="B426" s="30"/>
      <c r="C426" s="135" t="s">
        <v>660</v>
      </c>
      <c r="D426" s="135" t="s">
        <v>141</v>
      </c>
      <c r="E426" s="136" t="s">
        <v>661</v>
      </c>
      <c r="F426" s="137" t="s">
        <v>662</v>
      </c>
      <c r="G426" s="138" t="s">
        <v>381</v>
      </c>
      <c r="H426" s="139">
        <v>185</v>
      </c>
      <c r="I426" s="140"/>
      <c r="J426" s="141">
        <f>ROUND(I426*H426,2)</f>
        <v>0</v>
      </c>
      <c r="K426" s="142"/>
      <c r="L426" s="30"/>
      <c r="M426" s="143" t="s">
        <v>1</v>
      </c>
      <c r="N426" s="144" t="s">
        <v>44</v>
      </c>
      <c r="P426" s="145">
        <f>O426*H426</f>
        <v>0</v>
      </c>
      <c r="Q426" s="145">
        <v>0</v>
      </c>
      <c r="R426" s="145">
        <f>Q426*H426</f>
        <v>0</v>
      </c>
      <c r="S426" s="145">
        <v>6.2E-4</v>
      </c>
      <c r="T426" s="146">
        <f>S426*H426</f>
        <v>0.1147</v>
      </c>
      <c r="AR426" s="147" t="s">
        <v>296</v>
      </c>
      <c r="AT426" s="147" t="s">
        <v>141</v>
      </c>
      <c r="AU426" s="147" t="s">
        <v>88</v>
      </c>
      <c r="AY426" s="15" t="s">
        <v>138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5" t="s">
        <v>86</v>
      </c>
      <c r="BK426" s="148">
        <f>ROUND(I426*H426,2)</f>
        <v>0</v>
      </c>
      <c r="BL426" s="15" t="s">
        <v>296</v>
      </c>
      <c r="BM426" s="147" t="s">
        <v>663</v>
      </c>
    </row>
    <row r="427" spans="2:65" s="12" customFormat="1" ht="11.25">
      <c r="B427" s="149"/>
      <c r="D427" s="150" t="s">
        <v>147</v>
      </c>
      <c r="E427" s="151" t="s">
        <v>1</v>
      </c>
      <c r="F427" s="152" t="s">
        <v>1225</v>
      </c>
      <c r="H427" s="153">
        <v>185</v>
      </c>
      <c r="I427" s="154"/>
      <c r="L427" s="149"/>
      <c r="M427" s="155"/>
      <c r="T427" s="156"/>
      <c r="AT427" s="151" t="s">
        <v>147</v>
      </c>
      <c r="AU427" s="151" t="s">
        <v>88</v>
      </c>
      <c r="AV427" s="12" t="s">
        <v>88</v>
      </c>
      <c r="AW427" s="12" t="s">
        <v>33</v>
      </c>
      <c r="AX427" s="12" t="s">
        <v>79</v>
      </c>
      <c r="AY427" s="151" t="s">
        <v>138</v>
      </c>
    </row>
    <row r="428" spans="2:65" s="13" customFormat="1" ht="11.25">
      <c r="B428" s="157"/>
      <c r="D428" s="150" t="s">
        <v>147</v>
      </c>
      <c r="E428" s="158" t="s">
        <v>1</v>
      </c>
      <c r="F428" s="159" t="s">
        <v>148</v>
      </c>
      <c r="H428" s="160">
        <v>185</v>
      </c>
      <c r="I428" s="161"/>
      <c r="L428" s="157"/>
      <c r="M428" s="162"/>
      <c r="T428" s="163"/>
      <c r="AT428" s="158" t="s">
        <v>147</v>
      </c>
      <c r="AU428" s="158" t="s">
        <v>88</v>
      </c>
      <c r="AV428" s="13" t="s">
        <v>149</v>
      </c>
      <c r="AW428" s="13" t="s">
        <v>33</v>
      </c>
      <c r="AX428" s="13" t="s">
        <v>86</v>
      </c>
      <c r="AY428" s="158" t="s">
        <v>138</v>
      </c>
    </row>
    <row r="429" spans="2:65" s="1" customFormat="1" ht="16.5" customHeight="1">
      <c r="B429" s="30"/>
      <c r="C429" s="135" t="s">
        <v>665</v>
      </c>
      <c r="D429" s="135" t="s">
        <v>141</v>
      </c>
      <c r="E429" s="136" t="s">
        <v>666</v>
      </c>
      <c r="F429" s="137" t="s">
        <v>667</v>
      </c>
      <c r="G429" s="138" t="s">
        <v>278</v>
      </c>
      <c r="H429" s="139">
        <v>170</v>
      </c>
      <c r="I429" s="140"/>
      <c r="J429" s="141">
        <f>ROUND(I429*H429,2)</f>
        <v>0</v>
      </c>
      <c r="K429" s="142"/>
      <c r="L429" s="30"/>
      <c r="M429" s="143" t="s">
        <v>1</v>
      </c>
      <c r="N429" s="144" t="s">
        <v>44</v>
      </c>
      <c r="P429" s="145">
        <f>O429*H429</f>
        <v>0</v>
      </c>
      <c r="Q429" s="145">
        <v>0</v>
      </c>
      <c r="R429" s="145">
        <f>Q429*H429</f>
        <v>0</v>
      </c>
      <c r="S429" s="145">
        <v>2.5000000000000001E-4</v>
      </c>
      <c r="T429" s="146">
        <f>S429*H429</f>
        <v>4.2500000000000003E-2</v>
      </c>
      <c r="AR429" s="147" t="s">
        <v>296</v>
      </c>
      <c r="AT429" s="147" t="s">
        <v>141</v>
      </c>
      <c r="AU429" s="147" t="s">
        <v>88</v>
      </c>
      <c r="AY429" s="15" t="s">
        <v>138</v>
      </c>
      <c r="BE429" s="148">
        <f>IF(N429="základní",J429,0)</f>
        <v>0</v>
      </c>
      <c r="BF429" s="148">
        <f>IF(N429="snížená",J429,0)</f>
        <v>0</v>
      </c>
      <c r="BG429" s="148">
        <f>IF(N429="zákl. přenesená",J429,0)</f>
        <v>0</v>
      </c>
      <c r="BH429" s="148">
        <f>IF(N429="sníž. přenesená",J429,0)</f>
        <v>0</v>
      </c>
      <c r="BI429" s="148">
        <f>IF(N429="nulová",J429,0)</f>
        <v>0</v>
      </c>
      <c r="BJ429" s="15" t="s">
        <v>86</v>
      </c>
      <c r="BK429" s="148">
        <f>ROUND(I429*H429,2)</f>
        <v>0</v>
      </c>
      <c r="BL429" s="15" t="s">
        <v>296</v>
      </c>
      <c r="BM429" s="147" t="s">
        <v>668</v>
      </c>
    </row>
    <row r="430" spans="2:65" s="1" customFormat="1" ht="19.5">
      <c r="B430" s="30"/>
      <c r="D430" s="150" t="s">
        <v>153</v>
      </c>
      <c r="F430" s="164" t="s">
        <v>669</v>
      </c>
      <c r="I430" s="165"/>
      <c r="L430" s="30"/>
      <c r="M430" s="166"/>
      <c r="T430" s="54"/>
      <c r="AT430" s="15" t="s">
        <v>153</v>
      </c>
      <c r="AU430" s="15" t="s">
        <v>88</v>
      </c>
    </row>
    <row r="431" spans="2:65" s="12" customFormat="1" ht="11.25">
      <c r="B431" s="149"/>
      <c r="D431" s="150" t="s">
        <v>147</v>
      </c>
      <c r="E431" s="151" t="s">
        <v>1</v>
      </c>
      <c r="F431" s="152" t="s">
        <v>1043</v>
      </c>
      <c r="H431" s="153">
        <v>170</v>
      </c>
      <c r="I431" s="154"/>
      <c r="L431" s="149"/>
      <c r="M431" s="155"/>
      <c r="T431" s="156"/>
      <c r="AT431" s="151" t="s">
        <v>147</v>
      </c>
      <c r="AU431" s="151" t="s">
        <v>88</v>
      </c>
      <c r="AV431" s="12" t="s">
        <v>88</v>
      </c>
      <c r="AW431" s="12" t="s">
        <v>33</v>
      </c>
      <c r="AX431" s="12" t="s">
        <v>79</v>
      </c>
      <c r="AY431" s="151" t="s">
        <v>138</v>
      </c>
    </row>
    <row r="432" spans="2:65" s="13" customFormat="1" ht="11.25">
      <c r="B432" s="157"/>
      <c r="D432" s="150" t="s">
        <v>147</v>
      </c>
      <c r="E432" s="158" t="s">
        <v>1</v>
      </c>
      <c r="F432" s="159" t="s">
        <v>148</v>
      </c>
      <c r="H432" s="160">
        <v>170</v>
      </c>
      <c r="I432" s="161"/>
      <c r="L432" s="157"/>
      <c r="M432" s="162"/>
      <c r="T432" s="163"/>
      <c r="AT432" s="158" t="s">
        <v>147</v>
      </c>
      <c r="AU432" s="158" t="s">
        <v>88</v>
      </c>
      <c r="AV432" s="13" t="s">
        <v>149</v>
      </c>
      <c r="AW432" s="13" t="s">
        <v>33</v>
      </c>
      <c r="AX432" s="13" t="s">
        <v>86</v>
      </c>
      <c r="AY432" s="158" t="s">
        <v>138</v>
      </c>
    </row>
    <row r="433" spans="2:65" s="1" customFormat="1" ht="24.2" customHeight="1">
      <c r="B433" s="30"/>
      <c r="C433" s="135" t="s">
        <v>670</v>
      </c>
      <c r="D433" s="135" t="s">
        <v>141</v>
      </c>
      <c r="E433" s="136" t="s">
        <v>671</v>
      </c>
      <c r="F433" s="137" t="s">
        <v>672</v>
      </c>
      <c r="G433" s="138" t="s">
        <v>278</v>
      </c>
      <c r="H433" s="139">
        <v>80</v>
      </c>
      <c r="I433" s="140"/>
      <c r="J433" s="141">
        <f>ROUND(I433*H433,2)</f>
        <v>0</v>
      </c>
      <c r="K433" s="142"/>
      <c r="L433" s="30"/>
      <c r="M433" s="143" t="s">
        <v>1</v>
      </c>
      <c r="N433" s="144" t="s">
        <v>44</v>
      </c>
      <c r="P433" s="145">
        <f>O433*H433</f>
        <v>0</v>
      </c>
      <c r="Q433" s="145">
        <v>0</v>
      </c>
      <c r="R433" s="145">
        <f>Q433*H433</f>
        <v>0</v>
      </c>
      <c r="S433" s="145">
        <v>2.7999999999999998E-4</v>
      </c>
      <c r="T433" s="146">
        <f>S433*H433</f>
        <v>2.2399999999999996E-2</v>
      </c>
      <c r="AR433" s="147" t="s">
        <v>296</v>
      </c>
      <c r="AT433" s="147" t="s">
        <v>141</v>
      </c>
      <c r="AU433" s="147" t="s">
        <v>88</v>
      </c>
      <c r="AY433" s="15" t="s">
        <v>138</v>
      </c>
      <c r="BE433" s="148">
        <f>IF(N433="základní",J433,0)</f>
        <v>0</v>
      </c>
      <c r="BF433" s="148">
        <f>IF(N433="snížená",J433,0)</f>
        <v>0</v>
      </c>
      <c r="BG433" s="148">
        <f>IF(N433="zákl. přenesená",J433,0)</f>
        <v>0</v>
      </c>
      <c r="BH433" s="148">
        <f>IF(N433="sníž. přenesená",J433,0)</f>
        <v>0</v>
      </c>
      <c r="BI433" s="148">
        <f>IF(N433="nulová",J433,0)</f>
        <v>0</v>
      </c>
      <c r="BJ433" s="15" t="s">
        <v>86</v>
      </c>
      <c r="BK433" s="148">
        <f>ROUND(I433*H433,2)</f>
        <v>0</v>
      </c>
      <c r="BL433" s="15" t="s">
        <v>296</v>
      </c>
      <c r="BM433" s="147" t="s">
        <v>673</v>
      </c>
    </row>
    <row r="434" spans="2:65" s="1" customFormat="1" ht="19.5">
      <c r="B434" s="30"/>
      <c r="D434" s="150" t="s">
        <v>153</v>
      </c>
      <c r="F434" s="164" t="s">
        <v>674</v>
      </c>
      <c r="I434" s="165"/>
      <c r="L434" s="30"/>
      <c r="M434" s="166"/>
      <c r="T434" s="54"/>
      <c r="AT434" s="15" t="s">
        <v>153</v>
      </c>
      <c r="AU434" s="15" t="s">
        <v>88</v>
      </c>
    </row>
    <row r="435" spans="2:65" s="12" customFormat="1" ht="11.25">
      <c r="B435" s="149"/>
      <c r="D435" s="150" t="s">
        <v>147</v>
      </c>
      <c r="E435" s="151" t="s">
        <v>1</v>
      </c>
      <c r="F435" s="152" t="s">
        <v>636</v>
      </c>
      <c r="H435" s="153">
        <v>80</v>
      </c>
      <c r="I435" s="154"/>
      <c r="L435" s="149"/>
      <c r="M435" s="155"/>
      <c r="T435" s="156"/>
      <c r="AT435" s="151" t="s">
        <v>147</v>
      </c>
      <c r="AU435" s="151" t="s">
        <v>88</v>
      </c>
      <c r="AV435" s="12" t="s">
        <v>88</v>
      </c>
      <c r="AW435" s="12" t="s">
        <v>33</v>
      </c>
      <c r="AX435" s="12" t="s">
        <v>79</v>
      </c>
      <c r="AY435" s="151" t="s">
        <v>138</v>
      </c>
    </row>
    <row r="436" spans="2:65" s="13" customFormat="1" ht="11.25">
      <c r="B436" s="157"/>
      <c r="D436" s="150" t="s">
        <v>147</v>
      </c>
      <c r="E436" s="158" t="s">
        <v>1</v>
      </c>
      <c r="F436" s="159" t="s">
        <v>148</v>
      </c>
      <c r="H436" s="160">
        <v>80</v>
      </c>
      <c r="I436" s="161"/>
      <c r="L436" s="157"/>
      <c r="M436" s="162"/>
      <c r="T436" s="163"/>
      <c r="AT436" s="158" t="s">
        <v>147</v>
      </c>
      <c r="AU436" s="158" t="s">
        <v>88</v>
      </c>
      <c r="AV436" s="13" t="s">
        <v>149</v>
      </c>
      <c r="AW436" s="13" t="s">
        <v>33</v>
      </c>
      <c r="AX436" s="13" t="s">
        <v>86</v>
      </c>
      <c r="AY436" s="158" t="s">
        <v>138</v>
      </c>
    </row>
    <row r="437" spans="2:65" s="1" customFormat="1" ht="24.2" customHeight="1">
      <c r="B437" s="30"/>
      <c r="C437" s="135" t="s">
        <v>676</v>
      </c>
      <c r="D437" s="135" t="s">
        <v>141</v>
      </c>
      <c r="E437" s="136" t="s">
        <v>677</v>
      </c>
      <c r="F437" s="137" t="s">
        <v>678</v>
      </c>
      <c r="G437" s="138" t="s">
        <v>278</v>
      </c>
      <c r="H437" s="139">
        <v>16</v>
      </c>
      <c r="I437" s="140"/>
      <c r="J437" s="141">
        <f>ROUND(I437*H437,2)</f>
        <v>0</v>
      </c>
      <c r="K437" s="142"/>
      <c r="L437" s="30"/>
      <c r="M437" s="143" t="s">
        <v>1</v>
      </c>
      <c r="N437" s="144" t="s">
        <v>44</v>
      </c>
      <c r="P437" s="145">
        <f>O437*H437</f>
        <v>0</v>
      </c>
      <c r="Q437" s="145">
        <v>0</v>
      </c>
      <c r="R437" s="145">
        <f>Q437*H437</f>
        <v>0</v>
      </c>
      <c r="S437" s="145">
        <v>2.1000000000000001E-4</v>
      </c>
      <c r="T437" s="146">
        <f>S437*H437</f>
        <v>3.3600000000000001E-3</v>
      </c>
      <c r="AR437" s="147" t="s">
        <v>296</v>
      </c>
      <c r="AT437" s="147" t="s">
        <v>141</v>
      </c>
      <c r="AU437" s="147" t="s">
        <v>88</v>
      </c>
      <c r="AY437" s="15" t="s">
        <v>138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5" t="s">
        <v>86</v>
      </c>
      <c r="BK437" s="148">
        <f>ROUND(I437*H437,2)</f>
        <v>0</v>
      </c>
      <c r="BL437" s="15" t="s">
        <v>296</v>
      </c>
      <c r="BM437" s="147" t="s">
        <v>679</v>
      </c>
    </row>
    <row r="438" spans="2:65" s="1" customFormat="1" ht="19.5">
      <c r="B438" s="30"/>
      <c r="D438" s="150" t="s">
        <v>153</v>
      </c>
      <c r="F438" s="164" t="s">
        <v>680</v>
      </c>
      <c r="I438" s="165"/>
      <c r="L438" s="30"/>
      <c r="M438" s="166"/>
      <c r="T438" s="54"/>
      <c r="AT438" s="15" t="s">
        <v>153</v>
      </c>
      <c r="AU438" s="15" t="s">
        <v>88</v>
      </c>
    </row>
    <row r="439" spans="2:65" s="12" customFormat="1" ht="11.25">
      <c r="B439" s="149"/>
      <c r="D439" s="150" t="s">
        <v>147</v>
      </c>
      <c r="E439" s="151" t="s">
        <v>1</v>
      </c>
      <c r="F439" s="152" t="s">
        <v>296</v>
      </c>
      <c r="H439" s="153">
        <v>16</v>
      </c>
      <c r="I439" s="154"/>
      <c r="L439" s="149"/>
      <c r="M439" s="155"/>
      <c r="T439" s="156"/>
      <c r="AT439" s="151" t="s">
        <v>147</v>
      </c>
      <c r="AU439" s="151" t="s">
        <v>88</v>
      </c>
      <c r="AV439" s="12" t="s">
        <v>88</v>
      </c>
      <c r="AW439" s="12" t="s">
        <v>33</v>
      </c>
      <c r="AX439" s="12" t="s">
        <v>79</v>
      </c>
      <c r="AY439" s="151" t="s">
        <v>138</v>
      </c>
    </row>
    <row r="440" spans="2:65" s="13" customFormat="1" ht="11.25">
      <c r="B440" s="157"/>
      <c r="D440" s="150" t="s">
        <v>147</v>
      </c>
      <c r="E440" s="158" t="s">
        <v>1</v>
      </c>
      <c r="F440" s="159" t="s">
        <v>148</v>
      </c>
      <c r="H440" s="160">
        <v>16</v>
      </c>
      <c r="I440" s="161"/>
      <c r="L440" s="157"/>
      <c r="M440" s="162"/>
      <c r="T440" s="163"/>
      <c r="AT440" s="158" t="s">
        <v>147</v>
      </c>
      <c r="AU440" s="158" t="s">
        <v>88</v>
      </c>
      <c r="AV440" s="13" t="s">
        <v>149</v>
      </c>
      <c r="AW440" s="13" t="s">
        <v>33</v>
      </c>
      <c r="AX440" s="13" t="s">
        <v>86</v>
      </c>
      <c r="AY440" s="158" t="s">
        <v>138</v>
      </c>
    </row>
    <row r="441" spans="2:65" s="1" customFormat="1" ht="21.75" customHeight="1">
      <c r="B441" s="30"/>
      <c r="C441" s="135" t="s">
        <v>682</v>
      </c>
      <c r="D441" s="135" t="s">
        <v>141</v>
      </c>
      <c r="E441" s="136" t="s">
        <v>683</v>
      </c>
      <c r="F441" s="137" t="s">
        <v>684</v>
      </c>
      <c r="G441" s="138" t="s">
        <v>278</v>
      </c>
      <c r="H441" s="139">
        <v>4</v>
      </c>
      <c r="I441" s="140"/>
      <c r="J441" s="141">
        <f>ROUND(I441*H441,2)</f>
        <v>0</v>
      </c>
      <c r="K441" s="142"/>
      <c r="L441" s="30"/>
      <c r="M441" s="143" t="s">
        <v>1</v>
      </c>
      <c r="N441" s="144" t="s">
        <v>44</v>
      </c>
      <c r="P441" s="145">
        <f>O441*H441</f>
        <v>0</v>
      </c>
      <c r="Q441" s="145">
        <v>0</v>
      </c>
      <c r="R441" s="145">
        <f>Q441*H441</f>
        <v>0</v>
      </c>
      <c r="S441" s="145">
        <v>0</v>
      </c>
      <c r="T441" s="146">
        <f>S441*H441</f>
        <v>0</v>
      </c>
      <c r="AR441" s="147" t="s">
        <v>296</v>
      </c>
      <c r="AT441" s="147" t="s">
        <v>141</v>
      </c>
      <c r="AU441" s="147" t="s">
        <v>88</v>
      </c>
      <c r="AY441" s="15" t="s">
        <v>138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5" t="s">
        <v>86</v>
      </c>
      <c r="BK441" s="148">
        <f>ROUND(I441*H441,2)</f>
        <v>0</v>
      </c>
      <c r="BL441" s="15" t="s">
        <v>296</v>
      </c>
      <c r="BM441" s="147" t="s">
        <v>685</v>
      </c>
    </row>
    <row r="442" spans="2:65" s="12" customFormat="1" ht="11.25">
      <c r="B442" s="149"/>
      <c r="D442" s="150" t="s">
        <v>147</v>
      </c>
      <c r="E442" s="151" t="s">
        <v>1</v>
      </c>
      <c r="F442" s="152" t="s">
        <v>149</v>
      </c>
      <c r="H442" s="153">
        <v>4</v>
      </c>
      <c r="I442" s="154"/>
      <c r="L442" s="149"/>
      <c r="M442" s="155"/>
      <c r="T442" s="156"/>
      <c r="AT442" s="151" t="s">
        <v>147</v>
      </c>
      <c r="AU442" s="151" t="s">
        <v>88</v>
      </c>
      <c r="AV442" s="12" t="s">
        <v>88</v>
      </c>
      <c r="AW442" s="12" t="s">
        <v>33</v>
      </c>
      <c r="AX442" s="12" t="s">
        <v>79</v>
      </c>
      <c r="AY442" s="151" t="s">
        <v>138</v>
      </c>
    </row>
    <row r="443" spans="2:65" s="13" customFormat="1" ht="11.25">
      <c r="B443" s="157"/>
      <c r="D443" s="150" t="s">
        <v>147</v>
      </c>
      <c r="E443" s="158" t="s">
        <v>1</v>
      </c>
      <c r="F443" s="159" t="s">
        <v>148</v>
      </c>
      <c r="H443" s="160">
        <v>4</v>
      </c>
      <c r="I443" s="161"/>
      <c r="L443" s="157"/>
      <c r="M443" s="162"/>
      <c r="T443" s="163"/>
      <c r="AT443" s="158" t="s">
        <v>147</v>
      </c>
      <c r="AU443" s="158" t="s">
        <v>88</v>
      </c>
      <c r="AV443" s="13" t="s">
        <v>149</v>
      </c>
      <c r="AW443" s="13" t="s">
        <v>33</v>
      </c>
      <c r="AX443" s="13" t="s">
        <v>86</v>
      </c>
      <c r="AY443" s="158" t="s">
        <v>138</v>
      </c>
    </row>
    <row r="444" spans="2:65" s="1" customFormat="1" ht="16.5" customHeight="1">
      <c r="B444" s="30"/>
      <c r="C444" s="170" t="s">
        <v>675</v>
      </c>
      <c r="D444" s="170" t="s">
        <v>241</v>
      </c>
      <c r="E444" s="171" t="s">
        <v>686</v>
      </c>
      <c r="F444" s="172" t="s">
        <v>687</v>
      </c>
      <c r="G444" s="173" t="s">
        <v>278</v>
      </c>
      <c r="H444" s="174">
        <v>4</v>
      </c>
      <c r="I444" s="175"/>
      <c r="J444" s="176">
        <f>ROUND(I444*H444,2)</f>
        <v>0</v>
      </c>
      <c r="K444" s="177"/>
      <c r="L444" s="178"/>
      <c r="M444" s="179" t="s">
        <v>1</v>
      </c>
      <c r="N444" s="180" t="s">
        <v>44</v>
      </c>
      <c r="P444" s="145">
        <f>O444*H444</f>
        <v>0</v>
      </c>
      <c r="Q444" s="145">
        <v>2.5000000000000001E-4</v>
      </c>
      <c r="R444" s="145">
        <f>Q444*H444</f>
        <v>1E-3</v>
      </c>
      <c r="S444" s="145">
        <v>0</v>
      </c>
      <c r="T444" s="146">
        <f>S444*H444</f>
        <v>0</v>
      </c>
      <c r="AR444" s="147" t="s">
        <v>391</v>
      </c>
      <c r="AT444" s="147" t="s">
        <v>241</v>
      </c>
      <c r="AU444" s="147" t="s">
        <v>88</v>
      </c>
      <c r="AY444" s="15" t="s">
        <v>138</v>
      </c>
      <c r="BE444" s="148">
        <f>IF(N444="základní",J444,0)</f>
        <v>0</v>
      </c>
      <c r="BF444" s="148">
        <f>IF(N444="snížená",J444,0)</f>
        <v>0</v>
      </c>
      <c r="BG444" s="148">
        <f>IF(N444="zákl. přenesená",J444,0)</f>
        <v>0</v>
      </c>
      <c r="BH444" s="148">
        <f>IF(N444="sníž. přenesená",J444,0)</f>
        <v>0</v>
      </c>
      <c r="BI444" s="148">
        <f>IF(N444="nulová",J444,0)</f>
        <v>0</v>
      </c>
      <c r="BJ444" s="15" t="s">
        <v>86</v>
      </c>
      <c r="BK444" s="148">
        <f>ROUND(I444*H444,2)</f>
        <v>0</v>
      </c>
      <c r="BL444" s="15" t="s">
        <v>296</v>
      </c>
      <c r="BM444" s="147" t="s">
        <v>688</v>
      </c>
    </row>
    <row r="445" spans="2:65" s="12" customFormat="1" ht="11.25">
      <c r="B445" s="149"/>
      <c r="D445" s="150" t="s">
        <v>147</v>
      </c>
      <c r="E445" s="151" t="s">
        <v>1</v>
      </c>
      <c r="F445" s="152" t="s">
        <v>149</v>
      </c>
      <c r="H445" s="153">
        <v>4</v>
      </c>
      <c r="I445" s="154"/>
      <c r="L445" s="149"/>
      <c r="M445" s="155"/>
      <c r="T445" s="156"/>
      <c r="AT445" s="151" t="s">
        <v>147</v>
      </c>
      <c r="AU445" s="151" t="s">
        <v>88</v>
      </c>
      <c r="AV445" s="12" t="s">
        <v>88</v>
      </c>
      <c r="AW445" s="12" t="s">
        <v>33</v>
      </c>
      <c r="AX445" s="12" t="s">
        <v>79</v>
      </c>
      <c r="AY445" s="151" t="s">
        <v>138</v>
      </c>
    </row>
    <row r="446" spans="2:65" s="13" customFormat="1" ht="11.25">
      <c r="B446" s="157"/>
      <c r="D446" s="150" t="s">
        <v>147</v>
      </c>
      <c r="E446" s="158" t="s">
        <v>1</v>
      </c>
      <c r="F446" s="159" t="s">
        <v>148</v>
      </c>
      <c r="H446" s="160">
        <v>4</v>
      </c>
      <c r="I446" s="161"/>
      <c r="L446" s="157"/>
      <c r="M446" s="162"/>
      <c r="T446" s="163"/>
      <c r="AT446" s="158" t="s">
        <v>147</v>
      </c>
      <c r="AU446" s="158" t="s">
        <v>88</v>
      </c>
      <c r="AV446" s="13" t="s">
        <v>149</v>
      </c>
      <c r="AW446" s="13" t="s">
        <v>33</v>
      </c>
      <c r="AX446" s="13" t="s">
        <v>86</v>
      </c>
      <c r="AY446" s="158" t="s">
        <v>138</v>
      </c>
    </row>
    <row r="447" spans="2:65" s="1" customFormat="1" ht="16.5" customHeight="1">
      <c r="B447" s="30"/>
      <c r="C447" s="170" t="s">
        <v>689</v>
      </c>
      <c r="D447" s="170" t="s">
        <v>241</v>
      </c>
      <c r="E447" s="171" t="s">
        <v>690</v>
      </c>
      <c r="F447" s="172" t="s">
        <v>691</v>
      </c>
      <c r="G447" s="173" t="s">
        <v>278</v>
      </c>
      <c r="H447" s="174">
        <v>4</v>
      </c>
      <c r="I447" s="175"/>
      <c r="J447" s="176">
        <f>ROUND(I447*H447,2)</f>
        <v>0</v>
      </c>
      <c r="K447" s="177"/>
      <c r="L447" s="178"/>
      <c r="M447" s="179" t="s">
        <v>1</v>
      </c>
      <c r="N447" s="180" t="s">
        <v>44</v>
      </c>
      <c r="P447" s="145">
        <f>O447*H447</f>
        <v>0</v>
      </c>
      <c r="Q447" s="145">
        <v>3.0000000000000001E-3</v>
      </c>
      <c r="R447" s="145">
        <f>Q447*H447</f>
        <v>1.2E-2</v>
      </c>
      <c r="S447" s="145">
        <v>0</v>
      </c>
      <c r="T447" s="146">
        <f>S447*H447</f>
        <v>0</v>
      </c>
      <c r="AR447" s="147" t="s">
        <v>391</v>
      </c>
      <c r="AT447" s="147" t="s">
        <v>241</v>
      </c>
      <c r="AU447" s="147" t="s">
        <v>88</v>
      </c>
      <c r="AY447" s="15" t="s">
        <v>138</v>
      </c>
      <c r="BE447" s="148">
        <f>IF(N447="základní",J447,0)</f>
        <v>0</v>
      </c>
      <c r="BF447" s="148">
        <f>IF(N447="snížená",J447,0)</f>
        <v>0</v>
      </c>
      <c r="BG447" s="148">
        <f>IF(N447="zákl. přenesená",J447,0)</f>
        <v>0</v>
      </c>
      <c r="BH447" s="148">
        <f>IF(N447="sníž. přenesená",J447,0)</f>
        <v>0</v>
      </c>
      <c r="BI447" s="148">
        <f>IF(N447="nulová",J447,0)</f>
        <v>0</v>
      </c>
      <c r="BJ447" s="15" t="s">
        <v>86</v>
      </c>
      <c r="BK447" s="148">
        <f>ROUND(I447*H447,2)</f>
        <v>0</v>
      </c>
      <c r="BL447" s="15" t="s">
        <v>296</v>
      </c>
      <c r="BM447" s="147" t="s">
        <v>692</v>
      </c>
    </row>
    <row r="448" spans="2:65" s="12" customFormat="1" ht="11.25">
      <c r="B448" s="149"/>
      <c r="D448" s="150" t="s">
        <v>147</v>
      </c>
      <c r="E448" s="151" t="s">
        <v>1</v>
      </c>
      <c r="F448" s="152" t="s">
        <v>149</v>
      </c>
      <c r="H448" s="153">
        <v>4</v>
      </c>
      <c r="I448" s="154"/>
      <c r="L448" s="149"/>
      <c r="M448" s="155"/>
      <c r="T448" s="156"/>
      <c r="AT448" s="151" t="s">
        <v>147</v>
      </c>
      <c r="AU448" s="151" t="s">
        <v>88</v>
      </c>
      <c r="AV448" s="12" t="s">
        <v>88</v>
      </c>
      <c r="AW448" s="12" t="s">
        <v>33</v>
      </c>
      <c r="AX448" s="12" t="s">
        <v>79</v>
      </c>
      <c r="AY448" s="151" t="s">
        <v>138</v>
      </c>
    </row>
    <row r="449" spans="2:65" s="13" customFormat="1" ht="11.25">
      <c r="B449" s="157"/>
      <c r="D449" s="150" t="s">
        <v>147</v>
      </c>
      <c r="E449" s="158" t="s">
        <v>1</v>
      </c>
      <c r="F449" s="159" t="s">
        <v>148</v>
      </c>
      <c r="H449" s="160">
        <v>4</v>
      </c>
      <c r="I449" s="161"/>
      <c r="L449" s="157"/>
      <c r="M449" s="162"/>
      <c r="T449" s="163"/>
      <c r="AT449" s="158" t="s">
        <v>147</v>
      </c>
      <c r="AU449" s="158" t="s">
        <v>88</v>
      </c>
      <c r="AV449" s="13" t="s">
        <v>149</v>
      </c>
      <c r="AW449" s="13" t="s">
        <v>33</v>
      </c>
      <c r="AX449" s="13" t="s">
        <v>86</v>
      </c>
      <c r="AY449" s="158" t="s">
        <v>138</v>
      </c>
    </row>
    <row r="450" spans="2:65" s="1" customFormat="1" ht="24.2" customHeight="1">
      <c r="B450" s="30"/>
      <c r="C450" s="135" t="s">
        <v>693</v>
      </c>
      <c r="D450" s="135" t="s">
        <v>141</v>
      </c>
      <c r="E450" s="136" t="s">
        <v>694</v>
      </c>
      <c r="F450" s="137" t="s">
        <v>695</v>
      </c>
      <c r="G450" s="138" t="s">
        <v>475</v>
      </c>
      <c r="H450" s="181"/>
      <c r="I450" s="140"/>
      <c r="J450" s="141">
        <f>ROUND(I450*H450,2)</f>
        <v>0</v>
      </c>
      <c r="K450" s="142"/>
      <c r="L450" s="30"/>
      <c r="M450" s="143" t="s">
        <v>1</v>
      </c>
      <c r="N450" s="144" t="s">
        <v>44</v>
      </c>
      <c r="P450" s="145">
        <f>O450*H450</f>
        <v>0</v>
      </c>
      <c r="Q450" s="145">
        <v>0</v>
      </c>
      <c r="R450" s="145">
        <f>Q450*H450</f>
        <v>0</v>
      </c>
      <c r="S450" s="145">
        <v>0</v>
      </c>
      <c r="T450" s="146">
        <f>S450*H450</f>
        <v>0</v>
      </c>
      <c r="AR450" s="147" t="s">
        <v>296</v>
      </c>
      <c r="AT450" s="147" t="s">
        <v>141</v>
      </c>
      <c r="AU450" s="147" t="s">
        <v>88</v>
      </c>
      <c r="AY450" s="15" t="s">
        <v>138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5" t="s">
        <v>86</v>
      </c>
      <c r="BK450" s="148">
        <f>ROUND(I450*H450,2)</f>
        <v>0</v>
      </c>
      <c r="BL450" s="15" t="s">
        <v>296</v>
      </c>
      <c r="BM450" s="147" t="s">
        <v>696</v>
      </c>
    </row>
    <row r="451" spans="2:65" s="11" customFormat="1" ht="22.9" customHeight="1">
      <c r="B451" s="123"/>
      <c r="D451" s="124" t="s">
        <v>78</v>
      </c>
      <c r="E451" s="133" t="s">
        <v>697</v>
      </c>
      <c r="F451" s="133" t="s">
        <v>698</v>
      </c>
      <c r="I451" s="126"/>
      <c r="J451" s="134">
        <f>BK451</f>
        <v>0</v>
      </c>
      <c r="L451" s="123"/>
      <c r="M451" s="128"/>
      <c r="P451" s="129">
        <f>SUM(P452:P459)</f>
        <v>0</v>
      </c>
      <c r="R451" s="129">
        <f>SUM(R452:R459)</f>
        <v>3.96E-3</v>
      </c>
      <c r="T451" s="130">
        <f>SUM(T452:T459)</f>
        <v>0</v>
      </c>
      <c r="AR451" s="124" t="s">
        <v>88</v>
      </c>
      <c r="AT451" s="131" t="s">
        <v>78</v>
      </c>
      <c r="AU451" s="131" t="s">
        <v>86</v>
      </c>
      <c r="AY451" s="124" t="s">
        <v>138</v>
      </c>
      <c r="BK451" s="132">
        <f>SUM(BK452:BK459)</f>
        <v>0</v>
      </c>
    </row>
    <row r="452" spans="2:65" s="1" customFormat="1" ht="24.2" customHeight="1">
      <c r="B452" s="30"/>
      <c r="C452" s="135" t="s">
        <v>699</v>
      </c>
      <c r="D452" s="135" t="s">
        <v>141</v>
      </c>
      <c r="E452" s="136" t="s">
        <v>712</v>
      </c>
      <c r="F452" s="137" t="s">
        <v>713</v>
      </c>
      <c r="G452" s="138" t="s">
        <v>381</v>
      </c>
      <c r="H452" s="139">
        <v>2</v>
      </c>
      <c r="I452" s="140"/>
      <c r="J452" s="141">
        <f>ROUND(I452*H452,2)</f>
        <v>0</v>
      </c>
      <c r="K452" s="142"/>
      <c r="L452" s="30"/>
      <c r="M452" s="143" t="s">
        <v>1</v>
      </c>
      <c r="N452" s="144" t="s">
        <v>44</v>
      </c>
      <c r="P452" s="145">
        <f>O452*H452</f>
        <v>0</v>
      </c>
      <c r="Q452" s="145">
        <v>0</v>
      </c>
      <c r="R452" s="145">
        <f>Q452*H452</f>
        <v>0</v>
      </c>
      <c r="S452" s="145">
        <v>0</v>
      </c>
      <c r="T452" s="146">
        <f>S452*H452</f>
        <v>0</v>
      </c>
      <c r="AR452" s="147" t="s">
        <v>296</v>
      </c>
      <c r="AT452" s="147" t="s">
        <v>141</v>
      </c>
      <c r="AU452" s="147" t="s">
        <v>88</v>
      </c>
      <c r="AY452" s="15" t="s">
        <v>138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5" t="s">
        <v>86</v>
      </c>
      <c r="BK452" s="148">
        <f>ROUND(I452*H452,2)</f>
        <v>0</v>
      </c>
      <c r="BL452" s="15" t="s">
        <v>296</v>
      </c>
      <c r="BM452" s="147" t="s">
        <v>714</v>
      </c>
    </row>
    <row r="453" spans="2:65" s="12" customFormat="1" ht="11.25">
      <c r="B453" s="149"/>
      <c r="D453" s="150" t="s">
        <v>147</v>
      </c>
      <c r="E453" s="151" t="s">
        <v>1</v>
      </c>
      <c r="F453" s="152" t="s">
        <v>1223</v>
      </c>
      <c r="H453" s="153">
        <v>2</v>
      </c>
      <c r="I453" s="154"/>
      <c r="L453" s="149"/>
      <c r="M453" s="155"/>
      <c r="T453" s="156"/>
      <c r="AT453" s="151" t="s">
        <v>147</v>
      </c>
      <c r="AU453" s="151" t="s">
        <v>88</v>
      </c>
      <c r="AV453" s="12" t="s">
        <v>88</v>
      </c>
      <c r="AW453" s="12" t="s">
        <v>33</v>
      </c>
      <c r="AX453" s="12" t="s">
        <v>79</v>
      </c>
      <c r="AY453" s="151" t="s">
        <v>138</v>
      </c>
    </row>
    <row r="454" spans="2:65" s="13" customFormat="1" ht="11.25">
      <c r="B454" s="157"/>
      <c r="D454" s="150" t="s">
        <v>147</v>
      </c>
      <c r="E454" s="158" t="s">
        <v>1</v>
      </c>
      <c r="F454" s="159" t="s">
        <v>148</v>
      </c>
      <c r="H454" s="160">
        <v>2</v>
      </c>
      <c r="I454" s="161"/>
      <c r="L454" s="157"/>
      <c r="M454" s="162"/>
      <c r="T454" s="163"/>
      <c r="AT454" s="158" t="s">
        <v>147</v>
      </c>
      <c r="AU454" s="158" t="s">
        <v>88</v>
      </c>
      <c r="AV454" s="13" t="s">
        <v>149</v>
      </c>
      <c r="AW454" s="13" t="s">
        <v>33</v>
      </c>
      <c r="AX454" s="13" t="s">
        <v>86</v>
      </c>
      <c r="AY454" s="158" t="s">
        <v>138</v>
      </c>
    </row>
    <row r="455" spans="2:65" s="1" customFormat="1" ht="16.5" customHeight="1">
      <c r="B455" s="30"/>
      <c r="C455" s="170" t="s">
        <v>705</v>
      </c>
      <c r="D455" s="170" t="s">
        <v>241</v>
      </c>
      <c r="E455" s="171" t="s">
        <v>716</v>
      </c>
      <c r="F455" s="172" t="s">
        <v>717</v>
      </c>
      <c r="G455" s="173" t="s">
        <v>381</v>
      </c>
      <c r="H455" s="174">
        <v>2</v>
      </c>
      <c r="I455" s="175"/>
      <c r="J455" s="176">
        <f>ROUND(I455*H455,2)</f>
        <v>0</v>
      </c>
      <c r="K455" s="177"/>
      <c r="L455" s="178"/>
      <c r="M455" s="179" t="s">
        <v>1</v>
      </c>
      <c r="N455" s="180" t="s">
        <v>44</v>
      </c>
      <c r="P455" s="145">
        <f>O455*H455</f>
        <v>0</v>
      </c>
      <c r="Q455" s="145">
        <v>1.98E-3</v>
      </c>
      <c r="R455" s="145">
        <f>Q455*H455</f>
        <v>3.96E-3</v>
      </c>
      <c r="S455" s="145">
        <v>0</v>
      </c>
      <c r="T455" s="146">
        <f>S455*H455</f>
        <v>0</v>
      </c>
      <c r="AR455" s="147" t="s">
        <v>391</v>
      </c>
      <c r="AT455" s="147" t="s">
        <v>241</v>
      </c>
      <c r="AU455" s="147" t="s">
        <v>88</v>
      </c>
      <c r="AY455" s="15" t="s">
        <v>138</v>
      </c>
      <c r="BE455" s="148">
        <f>IF(N455="základní",J455,0)</f>
        <v>0</v>
      </c>
      <c r="BF455" s="148">
        <f>IF(N455="snížená",J455,0)</f>
        <v>0</v>
      </c>
      <c r="BG455" s="148">
        <f>IF(N455="zákl. přenesená",J455,0)</f>
        <v>0</v>
      </c>
      <c r="BH455" s="148">
        <f>IF(N455="sníž. přenesená",J455,0)</f>
        <v>0</v>
      </c>
      <c r="BI455" s="148">
        <f>IF(N455="nulová",J455,0)</f>
        <v>0</v>
      </c>
      <c r="BJ455" s="15" t="s">
        <v>86</v>
      </c>
      <c r="BK455" s="148">
        <f>ROUND(I455*H455,2)</f>
        <v>0</v>
      </c>
      <c r="BL455" s="15" t="s">
        <v>296</v>
      </c>
      <c r="BM455" s="147" t="s">
        <v>718</v>
      </c>
    </row>
    <row r="456" spans="2:65" s="1" customFormat="1" ht="29.25">
      <c r="B456" s="30"/>
      <c r="D456" s="150" t="s">
        <v>153</v>
      </c>
      <c r="F456" s="164" t="s">
        <v>719</v>
      </c>
      <c r="I456" s="165"/>
      <c r="L456" s="30"/>
      <c r="M456" s="166"/>
      <c r="T456" s="54"/>
      <c r="AT456" s="15" t="s">
        <v>153</v>
      </c>
      <c r="AU456" s="15" t="s">
        <v>88</v>
      </c>
    </row>
    <row r="457" spans="2:65" s="12" customFormat="1" ht="11.25">
      <c r="B457" s="149"/>
      <c r="D457" s="150" t="s">
        <v>147</v>
      </c>
      <c r="E457" s="151" t="s">
        <v>1</v>
      </c>
      <c r="F457" s="152" t="s">
        <v>88</v>
      </c>
      <c r="H457" s="153">
        <v>2</v>
      </c>
      <c r="I457" s="154"/>
      <c r="L457" s="149"/>
      <c r="M457" s="155"/>
      <c r="T457" s="156"/>
      <c r="AT457" s="151" t="s">
        <v>147</v>
      </c>
      <c r="AU457" s="151" t="s">
        <v>88</v>
      </c>
      <c r="AV457" s="12" t="s">
        <v>88</v>
      </c>
      <c r="AW457" s="12" t="s">
        <v>33</v>
      </c>
      <c r="AX457" s="12" t="s">
        <v>79</v>
      </c>
      <c r="AY457" s="151" t="s">
        <v>138</v>
      </c>
    </row>
    <row r="458" spans="2:65" s="13" customFormat="1" ht="11.25">
      <c r="B458" s="157"/>
      <c r="D458" s="150" t="s">
        <v>147</v>
      </c>
      <c r="E458" s="158" t="s">
        <v>1</v>
      </c>
      <c r="F458" s="159" t="s">
        <v>148</v>
      </c>
      <c r="H458" s="160">
        <v>2</v>
      </c>
      <c r="I458" s="161"/>
      <c r="L458" s="157"/>
      <c r="M458" s="162"/>
      <c r="T458" s="163"/>
      <c r="AT458" s="158" t="s">
        <v>147</v>
      </c>
      <c r="AU458" s="158" t="s">
        <v>88</v>
      </c>
      <c r="AV458" s="13" t="s">
        <v>149</v>
      </c>
      <c r="AW458" s="13" t="s">
        <v>33</v>
      </c>
      <c r="AX458" s="13" t="s">
        <v>86</v>
      </c>
      <c r="AY458" s="158" t="s">
        <v>138</v>
      </c>
    </row>
    <row r="459" spans="2:65" s="1" customFormat="1" ht="24.2" customHeight="1">
      <c r="B459" s="30"/>
      <c r="C459" s="135" t="s">
        <v>711</v>
      </c>
      <c r="D459" s="135" t="s">
        <v>141</v>
      </c>
      <c r="E459" s="136" t="s">
        <v>726</v>
      </c>
      <c r="F459" s="137" t="s">
        <v>727</v>
      </c>
      <c r="G459" s="138" t="s">
        <v>475</v>
      </c>
      <c r="H459" s="181"/>
      <c r="I459" s="140"/>
      <c r="J459" s="141">
        <f>ROUND(I459*H459,2)</f>
        <v>0</v>
      </c>
      <c r="K459" s="142"/>
      <c r="L459" s="30"/>
      <c r="M459" s="143" t="s">
        <v>1</v>
      </c>
      <c r="N459" s="144" t="s">
        <v>44</v>
      </c>
      <c r="P459" s="145">
        <f>O459*H459</f>
        <v>0</v>
      </c>
      <c r="Q459" s="145">
        <v>0</v>
      </c>
      <c r="R459" s="145">
        <f>Q459*H459</f>
        <v>0</v>
      </c>
      <c r="S459" s="145">
        <v>0</v>
      </c>
      <c r="T459" s="146">
        <f>S459*H459</f>
        <v>0</v>
      </c>
      <c r="AR459" s="147" t="s">
        <v>296</v>
      </c>
      <c r="AT459" s="147" t="s">
        <v>141</v>
      </c>
      <c r="AU459" s="147" t="s">
        <v>88</v>
      </c>
      <c r="AY459" s="15" t="s">
        <v>138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5" t="s">
        <v>86</v>
      </c>
      <c r="BK459" s="148">
        <f>ROUND(I459*H459,2)</f>
        <v>0</v>
      </c>
      <c r="BL459" s="15" t="s">
        <v>296</v>
      </c>
      <c r="BM459" s="147" t="s">
        <v>728</v>
      </c>
    </row>
    <row r="460" spans="2:65" s="11" customFormat="1" ht="22.9" customHeight="1">
      <c r="B460" s="123"/>
      <c r="D460" s="124" t="s">
        <v>78</v>
      </c>
      <c r="E460" s="133" t="s">
        <v>757</v>
      </c>
      <c r="F460" s="133" t="s">
        <v>758</v>
      </c>
      <c r="I460" s="126"/>
      <c r="J460" s="134">
        <f>BK460</f>
        <v>0</v>
      </c>
      <c r="L460" s="123"/>
      <c r="M460" s="128"/>
      <c r="P460" s="129">
        <f>SUM(P461:P496)</f>
        <v>0</v>
      </c>
      <c r="R460" s="129">
        <f>SUM(R461:R496)</f>
        <v>9.4940014399999999</v>
      </c>
      <c r="T460" s="130">
        <f>SUM(T461:T496)</f>
        <v>0.82461600000000002</v>
      </c>
      <c r="AR460" s="124" t="s">
        <v>88</v>
      </c>
      <c r="AT460" s="131" t="s">
        <v>78</v>
      </c>
      <c r="AU460" s="131" t="s">
        <v>86</v>
      </c>
      <c r="AY460" s="124" t="s">
        <v>138</v>
      </c>
      <c r="BK460" s="132">
        <f>SUM(BK461:BK496)</f>
        <v>0</v>
      </c>
    </row>
    <row r="461" spans="2:65" s="1" customFormat="1" ht="33" customHeight="1">
      <c r="B461" s="30"/>
      <c r="C461" s="135" t="s">
        <v>715</v>
      </c>
      <c r="D461" s="135" t="s">
        <v>141</v>
      </c>
      <c r="E461" s="136" t="s">
        <v>760</v>
      </c>
      <c r="F461" s="137" t="s">
        <v>761</v>
      </c>
      <c r="G461" s="138" t="s">
        <v>252</v>
      </c>
      <c r="H461" s="139">
        <v>15.396000000000001</v>
      </c>
      <c r="I461" s="140"/>
      <c r="J461" s="141">
        <f>ROUND(I461*H461,2)</f>
        <v>0</v>
      </c>
      <c r="K461" s="142"/>
      <c r="L461" s="30"/>
      <c r="M461" s="143" t="s">
        <v>1</v>
      </c>
      <c r="N461" s="144" t="s">
        <v>44</v>
      </c>
      <c r="P461" s="145">
        <f>O461*H461</f>
        <v>0</v>
      </c>
      <c r="Q461" s="145">
        <v>1.89E-3</v>
      </c>
      <c r="R461" s="145">
        <f>Q461*H461</f>
        <v>2.909844E-2</v>
      </c>
      <c r="S461" s="145">
        <v>0</v>
      </c>
      <c r="T461" s="146">
        <f>S461*H461</f>
        <v>0</v>
      </c>
      <c r="AR461" s="147" t="s">
        <v>296</v>
      </c>
      <c r="AT461" s="147" t="s">
        <v>141</v>
      </c>
      <c r="AU461" s="147" t="s">
        <v>88</v>
      </c>
      <c r="AY461" s="15" t="s">
        <v>138</v>
      </c>
      <c r="BE461" s="148">
        <f>IF(N461="základní",J461,0)</f>
        <v>0</v>
      </c>
      <c r="BF461" s="148">
        <f>IF(N461="snížená",J461,0)</f>
        <v>0</v>
      </c>
      <c r="BG461" s="148">
        <f>IF(N461="zákl. přenesená",J461,0)</f>
        <v>0</v>
      </c>
      <c r="BH461" s="148">
        <f>IF(N461="sníž. přenesená",J461,0)</f>
        <v>0</v>
      </c>
      <c r="BI461" s="148">
        <f>IF(N461="nulová",J461,0)</f>
        <v>0</v>
      </c>
      <c r="BJ461" s="15" t="s">
        <v>86</v>
      </c>
      <c r="BK461" s="148">
        <f>ROUND(I461*H461,2)</f>
        <v>0</v>
      </c>
      <c r="BL461" s="15" t="s">
        <v>296</v>
      </c>
      <c r="BM461" s="147" t="s">
        <v>762</v>
      </c>
    </row>
    <row r="462" spans="2:65" s="12" customFormat="1" ht="11.25">
      <c r="B462" s="149"/>
      <c r="D462" s="150" t="s">
        <v>147</v>
      </c>
      <c r="E462" s="151" t="s">
        <v>1</v>
      </c>
      <c r="F462" s="152" t="s">
        <v>1227</v>
      </c>
      <c r="H462" s="153">
        <v>1.3680000000000001</v>
      </c>
      <c r="I462" s="154"/>
      <c r="L462" s="149"/>
      <c r="M462" s="155"/>
      <c r="T462" s="156"/>
      <c r="AT462" s="151" t="s">
        <v>147</v>
      </c>
      <c r="AU462" s="151" t="s">
        <v>88</v>
      </c>
      <c r="AV462" s="12" t="s">
        <v>88</v>
      </c>
      <c r="AW462" s="12" t="s">
        <v>33</v>
      </c>
      <c r="AX462" s="12" t="s">
        <v>79</v>
      </c>
      <c r="AY462" s="151" t="s">
        <v>138</v>
      </c>
    </row>
    <row r="463" spans="2:65" s="12" customFormat="1" ht="11.25">
      <c r="B463" s="149"/>
      <c r="D463" s="150" t="s">
        <v>147</v>
      </c>
      <c r="E463" s="151" t="s">
        <v>1</v>
      </c>
      <c r="F463" s="152" t="s">
        <v>1228</v>
      </c>
      <c r="H463" s="153">
        <v>14.028</v>
      </c>
      <c r="I463" s="154"/>
      <c r="L463" s="149"/>
      <c r="M463" s="155"/>
      <c r="T463" s="156"/>
      <c r="AT463" s="151" t="s">
        <v>147</v>
      </c>
      <c r="AU463" s="151" t="s">
        <v>88</v>
      </c>
      <c r="AV463" s="12" t="s">
        <v>88</v>
      </c>
      <c r="AW463" s="12" t="s">
        <v>33</v>
      </c>
      <c r="AX463" s="12" t="s">
        <v>79</v>
      </c>
      <c r="AY463" s="151" t="s">
        <v>138</v>
      </c>
    </row>
    <row r="464" spans="2:65" s="13" customFormat="1" ht="11.25">
      <c r="B464" s="157"/>
      <c r="D464" s="150" t="s">
        <v>147</v>
      </c>
      <c r="E464" s="158" t="s">
        <v>1</v>
      </c>
      <c r="F464" s="159" t="s">
        <v>148</v>
      </c>
      <c r="H464" s="160">
        <v>15.396000000000001</v>
      </c>
      <c r="I464" s="161"/>
      <c r="L464" s="157"/>
      <c r="M464" s="162"/>
      <c r="T464" s="163"/>
      <c r="AT464" s="158" t="s">
        <v>147</v>
      </c>
      <c r="AU464" s="158" t="s">
        <v>88</v>
      </c>
      <c r="AV464" s="13" t="s">
        <v>149</v>
      </c>
      <c r="AW464" s="13" t="s">
        <v>33</v>
      </c>
      <c r="AX464" s="13" t="s">
        <v>86</v>
      </c>
      <c r="AY464" s="158" t="s">
        <v>138</v>
      </c>
    </row>
    <row r="465" spans="2:65" s="1" customFormat="1" ht="24.2" customHeight="1">
      <c r="B465" s="30"/>
      <c r="C465" s="135" t="s">
        <v>720</v>
      </c>
      <c r="D465" s="135" t="s">
        <v>141</v>
      </c>
      <c r="E465" s="136" t="s">
        <v>766</v>
      </c>
      <c r="F465" s="137" t="s">
        <v>767</v>
      </c>
      <c r="G465" s="138" t="s">
        <v>238</v>
      </c>
      <c r="H465" s="139">
        <v>38</v>
      </c>
      <c r="I465" s="140"/>
      <c r="J465" s="141">
        <f>ROUND(I465*H465,2)</f>
        <v>0</v>
      </c>
      <c r="K465" s="142"/>
      <c r="L465" s="30"/>
      <c r="M465" s="143" t="s">
        <v>1</v>
      </c>
      <c r="N465" s="144" t="s">
        <v>44</v>
      </c>
      <c r="P465" s="145">
        <f>O465*H465</f>
        <v>0</v>
      </c>
      <c r="Q465" s="145">
        <v>0</v>
      </c>
      <c r="R465" s="145">
        <f>Q465*H465</f>
        <v>0</v>
      </c>
      <c r="S465" s="145">
        <v>0</v>
      </c>
      <c r="T465" s="146">
        <f>S465*H465</f>
        <v>0</v>
      </c>
      <c r="AR465" s="147" t="s">
        <v>296</v>
      </c>
      <c r="AT465" s="147" t="s">
        <v>141</v>
      </c>
      <c r="AU465" s="147" t="s">
        <v>88</v>
      </c>
      <c r="AY465" s="15" t="s">
        <v>138</v>
      </c>
      <c r="BE465" s="148">
        <f>IF(N465="základní",J465,0)</f>
        <v>0</v>
      </c>
      <c r="BF465" s="148">
        <f>IF(N465="snížená",J465,0)</f>
        <v>0</v>
      </c>
      <c r="BG465" s="148">
        <f>IF(N465="zákl. přenesená",J465,0)</f>
        <v>0</v>
      </c>
      <c r="BH465" s="148">
        <f>IF(N465="sníž. přenesená",J465,0)</f>
        <v>0</v>
      </c>
      <c r="BI465" s="148">
        <f>IF(N465="nulová",J465,0)</f>
        <v>0</v>
      </c>
      <c r="BJ465" s="15" t="s">
        <v>86</v>
      </c>
      <c r="BK465" s="148">
        <f>ROUND(I465*H465,2)</f>
        <v>0</v>
      </c>
      <c r="BL465" s="15" t="s">
        <v>296</v>
      </c>
      <c r="BM465" s="147" t="s">
        <v>768</v>
      </c>
    </row>
    <row r="466" spans="2:65" s="12" customFormat="1" ht="11.25">
      <c r="B466" s="149"/>
      <c r="D466" s="150" t="s">
        <v>147</v>
      </c>
      <c r="E466" s="151" t="s">
        <v>1</v>
      </c>
      <c r="F466" s="152" t="s">
        <v>1229</v>
      </c>
      <c r="H466" s="153">
        <v>38</v>
      </c>
      <c r="I466" s="154"/>
      <c r="L466" s="149"/>
      <c r="M466" s="155"/>
      <c r="T466" s="156"/>
      <c r="AT466" s="151" t="s">
        <v>147</v>
      </c>
      <c r="AU466" s="151" t="s">
        <v>88</v>
      </c>
      <c r="AV466" s="12" t="s">
        <v>88</v>
      </c>
      <c r="AW466" s="12" t="s">
        <v>33</v>
      </c>
      <c r="AX466" s="12" t="s">
        <v>79</v>
      </c>
      <c r="AY466" s="151" t="s">
        <v>138</v>
      </c>
    </row>
    <row r="467" spans="2:65" s="13" customFormat="1" ht="11.25">
      <c r="B467" s="157"/>
      <c r="D467" s="150" t="s">
        <v>147</v>
      </c>
      <c r="E467" s="158" t="s">
        <v>1</v>
      </c>
      <c r="F467" s="159" t="s">
        <v>148</v>
      </c>
      <c r="H467" s="160">
        <v>38</v>
      </c>
      <c r="I467" s="161"/>
      <c r="L467" s="157"/>
      <c r="M467" s="162"/>
      <c r="T467" s="163"/>
      <c r="AT467" s="158" t="s">
        <v>147</v>
      </c>
      <c r="AU467" s="158" t="s">
        <v>88</v>
      </c>
      <c r="AV467" s="13" t="s">
        <v>149</v>
      </c>
      <c r="AW467" s="13" t="s">
        <v>33</v>
      </c>
      <c r="AX467" s="13" t="s">
        <v>86</v>
      </c>
      <c r="AY467" s="158" t="s">
        <v>138</v>
      </c>
    </row>
    <row r="468" spans="2:65" s="1" customFormat="1" ht="16.5" customHeight="1">
      <c r="B468" s="30"/>
      <c r="C468" s="170" t="s">
        <v>725</v>
      </c>
      <c r="D468" s="170" t="s">
        <v>241</v>
      </c>
      <c r="E468" s="171" t="s">
        <v>771</v>
      </c>
      <c r="F468" s="172" t="s">
        <v>772</v>
      </c>
      <c r="G468" s="173" t="s">
        <v>252</v>
      </c>
      <c r="H468" s="174">
        <v>1.3680000000000001</v>
      </c>
      <c r="I468" s="175"/>
      <c r="J468" s="176">
        <f>ROUND(I468*H468,2)</f>
        <v>0</v>
      </c>
      <c r="K468" s="177"/>
      <c r="L468" s="178"/>
      <c r="M468" s="179" t="s">
        <v>1</v>
      </c>
      <c r="N468" s="180" t="s">
        <v>44</v>
      </c>
      <c r="P468" s="145">
        <f>O468*H468</f>
        <v>0</v>
      </c>
      <c r="Q468" s="145">
        <v>0.55000000000000004</v>
      </c>
      <c r="R468" s="145">
        <f>Q468*H468</f>
        <v>0.75240000000000007</v>
      </c>
      <c r="S468" s="145">
        <v>0</v>
      </c>
      <c r="T468" s="146">
        <f>S468*H468</f>
        <v>0</v>
      </c>
      <c r="AR468" s="147" t="s">
        <v>391</v>
      </c>
      <c r="AT468" s="147" t="s">
        <v>241</v>
      </c>
      <c r="AU468" s="147" t="s">
        <v>88</v>
      </c>
      <c r="AY468" s="15" t="s">
        <v>138</v>
      </c>
      <c r="BE468" s="148">
        <f>IF(N468="základní",J468,0)</f>
        <v>0</v>
      </c>
      <c r="BF468" s="148">
        <f>IF(N468="snížená",J468,0)</f>
        <v>0</v>
      </c>
      <c r="BG468" s="148">
        <f>IF(N468="zákl. přenesená",J468,0)</f>
        <v>0</v>
      </c>
      <c r="BH468" s="148">
        <f>IF(N468="sníž. přenesená",J468,0)</f>
        <v>0</v>
      </c>
      <c r="BI468" s="148">
        <f>IF(N468="nulová",J468,0)</f>
        <v>0</v>
      </c>
      <c r="BJ468" s="15" t="s">
        <v>86</v>
      </c>
      <c r="BK468" s="148">
        <f>ROUND(I468*H468,2)</f>
        <v>0</v>
      </c>
      <c r="BL468" s="15" t="s">
        <v>296</v>
      </c>
      <c r="BM468" s="147" t="s">
        <v>773</v>
      </c>
    </row>
    <row r="469" spans="2:65" s="12" customFormat="1" ht="11.25">
      <c r="B469" s="149"/>
      <c r="D469" s="150" t="s">
        <v>147</v>
      </c>
      <c r="E469" s="151" t="s">
        <v>1</v>
      </c>
      <c r="F469" s="152" t="s">
        <v>1230</v>
      </c>
      <c r="H469" s="153">
        <v>1.1399999999999999</v>
      </c>
      <c r="I469" s="154"/>
      <c r="L469" s="149"/>
      <c r="M469" s="155"/>
      <c r="T469" s="156"/>
      <c r="AT469" s="151" t="s">
        <v>147</v>
      </c>
      <c r="AU469" s="151" t="s">
        <v>88</v>
      </c>
      <c r="AV469" s="12" t="s">
        <v>88</v>
      </c>
      <c r="AW469" s="12" t="s">
        <v>33</v>
      </c>
      <c r="AX469" s="12" t="s">
        <v>79</v>
      </c>
      <c r="AY469" s="151" t="s">
        <v>138</v>
      </c>
    </row>
    <row r="470" spans="2:65" s="13" customFormat="1" ht="11.25">
      <c r="B470" s="157"/>
      <c r="D470" s="150" t="s">
        <v>147</v>
      </c>
      <c r="E470" s="158" t="s">
        <v>1</v>
      </c>
      <c r="F470" s="159" t="s">
        <v>148</v>
      </c>
      <c r="H470" s="160">
        <v>1.1399999999999999</v>
      </c>
      <c r="I470" s="161"/>
      <c r="L470" s="157"/>
      <c r="M470" s="162"/>
      <c r="T470" s="163"/>
      <c r="AT470" s="158" t="s">
        <v>147</v>
      </c>
      <c r="AU470" s="158" t="s">
        <v>88</v>
      </c>
      <c r="AV470" s="13" t="s">
        <v>149</v>
      </c>
      <c r="AW470" s="13" t="s">
        <v>33</v>
      </c>
      <c r="AX470" s="13" t="s">
        <v>86</v>
      </c>
      <c r="AY470" s="158" t="s">
        <v>138</v>
      </c>
    </row>
    <row r="471" spans="2:65" s="12" customFormat="1" ht="11.25">
      <c r="B471" s="149"/>
      <c r="D471" s="150" t="s">
        <v>147</v>
      </c>
      <c r="F471" s="152" t="s">
        <v>1231</v>
      </c>
      <c r="H471" s="153">
        <v>1.3680000000000001</v>
      </c>
      <c r="I471" s="154"/>
      <c r="L471" s="149"/>
      <c r="M471" s="155"/>
      <c r="T471" s="156"/>
      <c r="AT471" s="151" t="s">
        <v>147</v>
      </c>
      <c r="AU471" s="151" t="s">
        <v>88</v>
      </c>
      <c r="AV471" s="12" t="s">
        <v>88</v>
      </c>
      <c r="AW471" s="12" t="s">
        <v>4</v>
      </c>
      <c r="AX471" s="12" t="s">
        <v>86</v>
      </c>
      <c r="AY471" s="151" t="s">
        <v>138</v>
      </c>
    </row>
    <row r="472" spans="2:65" s="1" customFormat="1" ht="24.2" customHeight="1">
      <c r="B472" s="30"/>
      <c r="C472" s="135" t="s">
        <v>731</v>
      </c>
      <c r="D472" s="135" t="s">
        <v>141</v>
      </c>
      <c r="E472" s="136" t="s">
        <v>777</v>
      </c>
      <c r="F472" s="137" t="s">
        <v>778</v>
      </c>
      <c r="G472" s="138" t="s">
        <v>238</v>
      </c>
      <c r="H472" s="139">
        <v>69.8</v>
      </c>
      <c r="I472" s="140"/>
      <c r="J472" s="141">
        <f>ROUND(I472*H472,2)</f>
        <v>0</v>
      </c>
      <c r="K472" s="142"/>
      <c r="L472" s="30"/>
      <c r="M472" s="143" t="s">
        <v>1</v>
      </c>
      <c r="N472" s="144" t="s">
        <v>44</v>
      </c>
      <c r="P472" s="145">
        <f>O472*H472</f>
        <v>0</v>
      </c>
      <c r="Q472" s="145">
        <v>1.396E-2</v>
      </c>
      <c r="R472" s="145">
        <f>Q472*H472</f>
        <v>0.97440799999999994</v>
      </c>
      <c r="S472" s="145">
        <v>0</v>
      </c>
      <c r="T472" s="146">
        <f>S472*H472</f>
        <v>0</v>
      </c>
      <c r="AR472" s="147" t="s">
        <v>296</v>
      </c>
      <c r="AT472" s="147" t="s">
        <v>141</v>
      </c>
      <c r="AU472" s="147" t="s">
        <v>88</v>
      </c>
      <c r="AY472" s="15" t="s">
        <v>138</v>
      </c>
      <c r="BE472" s="148">
        <f>IF(N472="základní",J472,0)</f>
        <v>0</v>
      </c>
      <c r="BF472" s="148">
        <f>IF(N472="snížená",J472,0)</f>
        <v>0</v>
      </c>
      <c r="BG472" s="148">
        <f>IF(N472="zákl. přenesená",J472,0)</f>
        <v>0</v>
      </c>
      <c r="BH472" s="148">
        <f>IF(N472="sníž. přenesená",J472,0)</f>
        <v>0</v>
      </c>
      <c r="BI472" s="148">
        <f>IF(N472="nulová",J472,0)</f>
        <v>0</v>
      </c>
      <c r="BJ472" s="15" t="s">
        <v>86</v>
      </c>
      <c r="BK472" s="148">
        <f>ROUND(I472*H472,2)</f>
        <v>0</v>
      </c>
      <c r="BL472" s="15" t="s">
        <v>296</v>
      </c>
      <c r="BM472" s="147" t="s">
        <v>779</v>
      </c>
    </row>
    <row r="473" spans="2:65" s="12" customFormat="1" ht="11.25">
      <c r="B473" s="149"/>
      <c r="D473" s="150" t="s">
        <v>147</v>
      </c>
      <c r="E473" s="151" t="s">
        <v>1</v>
      </c>
      <c r="F473" s="152" t="s">
        <v>1232</v>
      </c>
      <c r="H473" s="153">
        <v>69.8</v>
      </c>
      <c r="I473" s="154"/>
      <c r="L473" s="149"/>
      <c r="M473" s="155"/>
      <c r="T473" s="156"/>
      <c r="AT473" s="151" t="s">
        <v>147</v>
      </c>
      <c r="AU473" s="151" t="s">
        <v>88</v>
      </c>
      <c r="AV473" s="12" t="s">
        <v>88</v>
      </c>
      <c r="AW473" s="12" t="s">
        <v>33</v>
      </c>
      <c r="AX473" s="12" t="s">
        <v>79</v>
      </c>
      <c r="AY473" s="151" t="s">
        <v>138</v>
      </c>
    </row>
    <row r="474" spans="2:65" s="13" customFormat="1" ht="11.25">
      <c r="B474" s="157"/>
      <c r="D474" s="150" t="s">
        <v>147</v>
      </c>
      <c r="E474" s="158" t="s">
        <v>1</v>
      </c>
      <c r="F474" s="159" t="s">
        <v>148</v>
      </c>
      <c r="H474" s="160">
        <v>69.8</v>
      </c>
      <c r="I474" s="161"/>
      <c r="L474" s="157"/>
      <c r="M474" s="162"/>
      <c r="T474" s="163"/>
      <c r="AT474" s="158" t="s">
        <v>147</v>
      </c>
      <c r="AU474" s="158" t="s">
        <v>88</v>
      </c>
      <c r="AV474" s="13" t="s">
        <v>149</v>
      </c>
      <c r="AW474" s="13" t="s">
        <v>33</v>
      </c>
      <c r="AX474" s="13" t="s">
        <v>86</v>
      </c>
      <c r="AY474" s="158" t="s">
        <v>138</v>
      </c>
    </row>
    <row r="475" spans="2:65" s="1" customFormat="1" ht="16.5" customHeight="1">
      <c r="B475" s="30"/>
      <c r="C475" s="135" t="s">
        <v>640</v>
      </c>
      <c r="D475" s="135" t="s">
        <v>141</v>
      </c>
      <c r="E475" s="136" t="s">
        <v>782</v>
      </c>
      <c r="F475" s="137" t="s">
        <v>783</v>
      </c>
      <c r="G475" s="138" t="s">
        <v>381</v>
      </c>
      <c r="H475" s="139">
        <v>109.7</v>
      </c>
      <c r="I475" s="140"/>
      <c r="J475" s="141">
        <f>ROUND(I475*H475,2)</f>
        <v>0</v>
      </c>
      <c r="K475" s="142"/>
      <c r="L475" s="30"/>
      <c r="M475" s="143" t="s">
        <v>1</v>
      </c>
      <c r="N475" s="144" t="s">
        <v>44</v>
      </c>
      <c r="P475" s="145">
        <f>O475*H475</f>
        <v>0</v>
      </c>
      <c r="Q475" s="145">
        <v>3.0000000000000001E-5</v>
      </c>
      <c r="R475" s="145">
        <f>Q475*H475</f>
        <v>3.2910000000000001E-3</v>
      </c>
      <c r="S475" s="145">
        <v>0</v>
      </c>
      <c r="T475" s="146">
        <f>S475*H475</f>
        <v>0</v>
      </c>
      <c r="AR475" s="147" t="s">
        <v>296</v>
      </c>
      <c r="AT475" s="147" t="s">
        <v>141</v>
      </c>
      <c r="AU475" s="147" t="s">
        <v>88</v>
      </c>
      <c r="AY475" s="15" t="s">
        <v>138</v>
      </c>
      <c r="BE475" s="148">
        <f>IF(N475="základní",J475,0)</f>
        <v>0</v>
      </c>
      <c r="BF475" s="148">
        <f>IF(N475="snížená",J475,0)</f>
        <v>0</v>
      </c>
      <c r="BG475" s="148">
        <f>IF(N475="zákl. přenesená",J475,0)</f>
        <v>0</v>
      </c>
      <c r="BH475" s="148">
        <f>IF(N475="sníž. přenesená",J475,0)</f>
        <v>0</v>
      </c>
      <c r="BI475" s="148">
        <f>IF(N475="nulová",J475,0)</f>
        <v>0</v>
      </c>
      <c r="BJ475" s="15" t="s">
        <v>86</v>
      </c>
      <c r="BK475" s="148">
        <f>ROUND(I475*H475,2)</f>
        <v>0</v>
      </c>
      <c r="BL475" s="15" t="s">
        <v>296</v>
      </c>
      <c r="BM475" s="147" t="s">
        <v>784</v>
      </c>
    </row>
    <row r="476" spans="2:65" s="12" customFormat="1" ht="11.25">
      <c r="B476" s="149"/>
      <c r="D476" s="150" t="s">
        <v>147</v>
      </c>
      <c r="E476" s="151" t="s">
        <v>1</v>
      </c>
      <c r="F476" s="152" t="s">
        <v>1233</v>
      </c>
      <c r="H476" s="153">
        <v>109.7</v>
      </c>
      <c r="I476" s="154"/>
      <c r="L476" s="149"/>
      <c r="M476" s="155"/>
      <c r="T476" s="156"/>
      <c r="AT476" s="151" t="s">
        <v>147</v>
      </c>
      <c r="AU476" s="151" t="s">
        <v>88</v>
      </c>
      <c r="AV476" s="12" t="s">
        <v>88</v>
      </c>
      <c r="AW476" s="12" t="s">
        <v>33</v>
      </c>
      <c r="AX476" s="12" t="s">
        <v>79</v>
      </c>
      <c r="AY476" s="151" t="s">
        <v>138</v>
      </c>
    </row>
    <row r="477" spans="2:65" s="13" customFormat="1" ht="11.25">
      <c r="B477" s="157"/>
      <c r="D477" s="150" t="s">
        <v>147</v>
      </c>
      <c r="E477" s="158" t="s">
        <v>1</v>
      </c>
      <c r="F477" s="159" t="s">
        <v>148</v>
      </c>
      <c r="H477" s="160">
        <v>109.7</v>
      </c>
      <c r="I477" s="161"/>
      <c r="L477" s="157"/>
      <c r="M477" s="162"/>
      <c r="T477" s="163"/>
      <c r="AT477" s="158" t="s">
        <v>147</v>
      </c>
      <c r="AU477" s="158" t="s">
        <v>88</v>
      </c>
      <c r="AV477" s="13" t="s">
        <v>149</v>
      </c>
      <c r="AW477" s="13" t="s">
        <v>33</v>
      </c>
      <c r="AX477" s="13" t="s">
        <v>86</v>
      </c>
      <c r="AY477" s="158" t="s">
        <v>138</v>
      </c>
    </row>
    <row r="478" spans="2:65" s="1" customFormat="1" ht="37.9" customHeight="1">
      <c r="B478" s="30"/>
      <c r="C478" s="135" t="s">
        <v>739</v>
      </c>
      <c r="D478" s="135" t="s">
        <v>141</v>
      </c>
      <c r="E478" s="136" t="s">
        <v>787</v>
      </c>
      <c r="F478" s="137" t="s">
        <v>788</v>
      </c>
      <c r="G478" s="138" t="s">
        <v>381</v>
      </c>
      <c r="H478" s="139">
        <v>46.68</v>
      </c>
      <c r="I478" s="140"/>
      <c r="J478" s="141">
        <f>ROUND(I478*H478,2)</f>
        <v>0</v>
      </c>
      <c r="K478" s="142"/>
      <c r="L478" s="30"/>
      <c r="M478" s="143" t="s">
        <v>1</v>
      </c>
      <c r="N478" s="144" t="s">
        <v>44</v>
      </c>
      <c r="P478" s="145">
        <f>O478*H478</f>
        <v>0</v>
      </c>
      <c r="Q478" s="145">
        <v>0</v>
      </c>
      <c r="R478" s="145">
        <f>Q478*H478</f>
        <v>0</v>
      </c>
      <c r="S478" s="145">
        <v>0</v>
      </c>
      <c r="T478" s="146">
        <f>S478*H478</f>
        <v>0</v>
      </c>
      <c r="AR478" s="147" t="s">
        <v>296</v>
      </c>
      <c r="AT478" s="147" t="s">
        <v>141</v>
      </c>
      <c r="AU478" s="147" t="s">
        <v>88</v>
      </c>
      <c r="AY478" s="15" t="s">
        <v>138</v>
      </c>
      <c r="BE478" s="148">
        <f>IF(N478="základní",J478,0)</f>
        <v>0</v>
      </c>
      <c r="BF478" s="148">
        <f>IF(N478="snížená",J478,0)</f>
        <v>0</v>
      </c>
      <c r="BG478" s="148">
        <f>IF(N478="zákl. přenesená",J478,0)</f>
        <v>0</v>
      </c>
      <c r="BH478" s="148">
        <f>IF(N478="sníž. přenesená",J478,0)</f>
        <v>0</v>
      </c>
      <c r="BI478" s="148">
        <f>IF(N478="nulová",J478,0)</f>
        <v>0</v>
      </c>
      <c r="BJ478" s="15" t="s">
        <v>86</v>
      </c>
      <c r="BK478" s="148">
        <f>ROUND(I478*H478,2)</f>
        <v>0</v>
      </c>
      <c r="BL478" s="15" t="s">
        <v>296</v>
      </c>
      <c r="BM478" s="147" t="s">
        <v>789</v>
      </c>
    </row>
    <row r="479" spans="2:65" s="12" customFormat="1" ht="11.25">
      <c r="B479" s="149"/>
      <c r="D479" s="150" t="s">
        <v>147</v>
      </c>
      <c r="E479" s="151" t="s">
        <v>1</v>
      </c>
      <c r="F479" s="152" t="s">
        <v>1234</v>
      </c>
      <c r="H479" s="153">
        <v>46.68</v>
      </c>
      <c r="I479" s="154"/>
      <c r="L479" s="149"/>
      <c r="M479" s="155"/>
      <c r="T479" s="156"/>
      <c r="AT479" s="151" t="s">
        <v>147</v>
      </c>
      <c r="AU479" s="151" t="s">
        <v>88</v>
      </c>
      <c r="AV479" s="12" t="s">
        <v>88</v>
      </c>
      <c r="AW479" s="12" t="s">
        <v>33</v>
      </c>
      <c r="AX479" s="12" t="s">
        <v>79</v>
      </c>
      <c r="AY479" s="151" t="s">
        <v>138</v>
      </c>
    </row>
    <row r="480" spans="2:65" s="13" customFormat="1" ht="11.25">
      <c r="B480" s="157"/>
      <c r="D480" s="150" t="s">
        <v>147</v>
      </c>
      <c r="E480" s="158" t="s">
        <v>1</v>
      </c>
      <c r="F480" s="159" t="s">
        <v>148</v>
      </c>
      <c r="H480" s="160">
        <v>46.68</v>
      </c>
      <c r="I480" s="161"/>
      <c r="L480" s="157"/>
      <c r="M480" s="162"/>
      <c r="T480" s="163"/>
      <c r="AT480" s="158" t="s">
        <v>147</v>
      </c>
      <c r="AU480" s="158" t="s">
        <v>88</v>
      </c>
      <c r="AV480" s="13" t="s">
        <v>149</v>
      </c>
      <c r="AW480" s="13" t="s">
        <v>33</v>
      </c>
      <c r="AX480" s="13" t="s">
        <v>86</v>
      </c>
      <c r="AY480" s="158" t="s">
        <v>138</v>
      </c>
    </row>
    <row r="481" spans="2:65" s="1" customFormat="1" ht="21.75" customHeight="1">
      <c r="B481" s="30"/>
      <c r="C481" s="170" t="s">
        <v>744</v>
      </c>
      <c r="D481" s="170" t="s">
        <v>241</v>
      </c>
      <c r="E481" s="171" t="s">
        <v>792</v>
      </c>
      <c r="F481" s="172" t="s">
        <v>793</v>
      </c>
      <c r="G481" s="173" t="s">
        <v>252</v>
      </c>
      <c r="H481" s="174">
        <v>14.028</v>
      </c>
      <c r="I481" s="175"/>
      <c r="J481" s="176">
        <f>ROUND(I481*H481,2)</f>
        <v>0</v>
      </c>
      <c r="K481" s="177"/>
      <c r="L481" s="178"/>
      <c r="M481" s="179" t="s">
        <v>1</v>
      </c>
      <c r="N481" s="180" t="s">
        <v>44</v>
      </c>
      <c r="P481" s="145">
        <f>O481*H481</f>
        <v>0</v>
      </c>
      <c r="Q481" s="145">
        <v>0.55000000000000004</v>
      </c>
      <c r="R481" s="145">
        <f>Q481*H481</f>
        <v>7.7154000000000007</v>
      </c>
      <c r="S481" s="145">
        <v>0</v>
      </c>
      <c r="T481" s="146">
        <f>S481*H481</f>
        <v>0</v>
      </c>
      <c r="AR481" s="147" t="s">
        <v>391</v>
      </c>
      <c r="AT481" s="147" t="s">
        <v>241</v>
      </c>
      <c r="AU481" s="147" t="s">
        <v>88</v>
      </c>
      <c r="AY481" s="15" t="s">
        <v>138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5" t="s">
        <v>86</v>
      </c>
      <c r="BK481" s="148">
        <f>ROUND(I481*H481,2)</f>
        <v>0</v>
      </c>
      <c r="BL481" s="15" t="s">
        <v>296</v>
      </c>
      <c r="BM481" s="147" t="s">
        <v>794</v>
      </c>
    </row>
    <row r="482" spans="2:65" s="12" customFormat="1" ht="11.25">
      <c r="B482" s="149"/>
      <c r="D482" s="150" t="s">
        <v>147</v>
      </c>
      <c r="E482" s="151" t="s">
        <v>1</v>
      </c>
      <c r="F482" s="152" t="s">
        <v>1235</v>
      </c>
      <c r="H482" s="153">
        <v>7.3220000000000001</v>
      </c>
      <c r="I482" s="154"/>
      <c r="L482" s="149"/>
      <c r="M482" s="155"/>
      <c r="T482" s="156"/>
      <c r="AT482" s="151" t="s">
        <v>147</v>
      </c>
      <c r="AU482" s="151" t="s">
        <v>88</v>
      </c>
      <c r="AV482" s="12" t="s">
        <v>88</v>
      </c>
      <c r="AW482" s="12" t="s">
        <v>33</v>
      </c>
      <c r="AX482" s="12" t="s">
        <v>79</v>
      </c>
      <c r="AY482" s="151" t="s">
        <v>138</v>
      </c>
    </row>
    <row r="483" spans="2:65" s="12" customFormat="1" ht="11.25">
      <c r="B483" s="149"/>
      <c r="D483" s="150" t="s">
        <v>147</v>
      </c>
      <c r="E483" s="151" t="s">
        <v>1</v>
      </c>
      <c r="F483" s="152" t="s">
        <v>1236</v>
      </c>
      <c r="H483" s="153">
        <v>4.3680000000000003</v>
      </c>
      <c r="I483" s="154"/>
      <c r="L483" s="149"/>
      <c r="M483" s="155"/>
      <c r="T483" s="156"/>
      <c r="AT483" s="151" t="s">
        <v>147</v>
      </c>
      <c r="AU483" s="151" t="s">
        <v>88</v>
      </c>
      <c r="AV483" s="12" t="s">
        <v>88</v>
      </c>
      <c r="AW483" s="12" t="s">
        <v>33</v>
      </c>
      <c r="AX483" s="12" t="s">
        <v>79</v>
      </c>
      <c r="AY483" s="151" t="s">
        <v>138</v>
      </c>
    </row>
    <row r="484" spans="2:65" s="13" customFormat="1" ht="11.25">
      <c r="B484" s="157"/>
      <c r="D484" s="150" t="s">
        <v>147</v>
      </c>
      <c r="E484" s="158" t="s">
        <v>1</v>
      </c>
      <c r="F484" s="159" t="s">
        <v>148</v>
      </c>
      <c r="H484" s="160">
        <v>11.69</v>
      </c>
      <c r="I484" s="161"/>
      <c r="L484" s="157"/>
      <c r="M484" s="162"/>
      <c r="T484" s="163"/>
      <c r="AT484" s="158" t="s">
        <v>147</v>
      </c>
      <c r="AU484" s="158" t="s">
        <v>88</v>
      </c>
      <c r="AV484" s="13" t="s">
        <v>149</v>
      </c>
      <c r="AW484" s="13" t="s">
        <v>33</v>
      </c>
      <c r="AX484" s="13" t="s">
        <v>86</v>
      </c>
      <c r="AY484" s="158" t="s">
        <v>138</v>
      </c>
    </row>
    <row r="485" spans="2:65" s="12" customFormat="1" ht="11.25">
      <c r="B485" s="149"/>
      <c r="D485" s="150" t="s">
        <v>147</v>
      </c>
      <c r="F485" s="152" t="s">
        <v>1237</v>
      </c>
      <c r="H485" s="153">
        <v>14.028</v>
      </c>
      <c r="I485" s="154"/>
      <c r="L485" s="149"/>
      <c r="M485" s="155"/>
      <c r="T485" s="156"/>
      <c r="AT485" s="151" t="s">
        <v>147</v>
      </c>
      <c r="AU485" s="151" t="s">
        <v>88</v>
      </c>
      <c r="AV485" s="12" t="s">
        <v>88</v>
      </c>
      <c r="AW485" s="12" t="s">
        <v>4</v>
      </c>
      <c r="AX485" s="12" t="s">
        <v>86</v>
      </c>
      <c r="AY485" s="151" t="s">
        <v>138</v>
      </c>
    </row>
    <row r="486" spans="2:65" s="1" customFormat="1" ht="24.2" customHeight="1">
      <c r="B486" s="30"/>
      <c r="C486" s="135" t="s">
        <v>748</v>
      </c>
      <c r="D486" s="135" t="s">
        <v>141</v>
      </c>
      <c r="E486" s="136" t="s">
        <v>799</v>
      </c>
      <c r="F486" s="137" t="s">
        <v>800</v>
      </c>
      <c r="G486" s="138" t="s">
        <v>238</v>
      </c>
      <c r="H486" s="139">
        <v>107.8</v>
      </c>
      <c r="I486" s="140"/>
      <c r="J486" s="141">
        <f>ROUND(I486*H486,2)</f>
        <v>0</v>
      </c>
      <c r="K486" s="142"/>
      <c r="L486" s="30"/>
      <c r="M486" s="143" t="s">
        <v>1</v>
      </c>
      <c r="N486" s="144" t="s">
        <v>44</v>
      </c>
      <c r="P486" s="145">
        <f>O486*H486</f>
        <v>0</v>
      </c>
      <c r="Q486" s="145">
        <v>1.8000000000000001E-4</v>
      </c>
      <c r="R486" s="145">
        <f>Q486*H486</f>
        <v>1.9404000000000001E-2</v>
      </c>
      <c r="S486" s="145">
        <v>0</v>
      </c>
      <c r="T486" s="146">
        <f>S486*H486</f>
        <v>0</v>
      </c>
      <c r="AR486" s="147" t="s">
        <v>296</v>
      </c>
      <c r="AT486" s="147" t="s">
        <v>141</v>
      </c>
      <c r="AU486" s="147" t="s">
        <v>88</v>
      </c>
      <c r="AY486" s="15" t="s">
        <v>138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5" t="s">
        <v>86</v>
      </c>
      <c r="BK486" s="148">
        <f>ROUND(I486*H486,2)</f>
        <v>0</v>
      </c>
      <c r="BL486" s="15" t="s">
        <v>296</v>
      </c>
      <c r="BM486" s="147" t="s">
        <v>801</v>
      </c>
    </row>
    <row r="487" spans="2:65" s="12" customFormat="1" ht="11.25">
      <c r="B487" s="149"/>
      <c r="D487" s="150" t="s">
        <v>147</v>
      </c>
      <c r="E487" s="151" t="s">
        <v>1</v>
      </c>
      <c r="F487" s="152" t="s">
        <v>1238</v>
      </c>
      <c r="H487" s="153">
        <v>68.900000000000006</v>
      </c>
      <c r="I487" s="154"/>
      <c r="L487" s="149"/>
      <c r="M487" s="155"/>
      <c r="T487" s="156"/>
      <c r="AT487" s="151" t="s">
        <v>147</v>
      </c>
      <c r="AU487" s="151" t="s">
        <v>88</v>
      </c>
      <c r="AV487" s="12" t="s">
        <v>88</v>
      </c>
      <c r="AW487" s="12" t="s">
        <v>33</v>
      </c>
      <c r="AX487" s="12" t="s">
        <v>79</v>
      </c>
      <c r="AY487" s="151" t="s">
        <v>138</v>
      </c>
    </row>
    <row r="488" spans="2:65" s="12" customFormat="1" ht="11.25">
      <c r="B488" s="149"/>
      <c r="D488" s="150" t="s">
        <v>147</v>
      </c>
      <c r="E488" s="151" t="s">
        <v>1</v>
      </c>
      <c r="F488" s="152" t="s">
        <v>1239</v>
      </c>
      <c r="H488" s="153">
        <v>38.9</v>
      </c>
      <c r="I488" s="154"/>
      <c r="L488" s="149"/>
      <c r="M488" s="155"/>
      <c r="T488" s="156"/>
      <c r="AT488" s="151" t="s">
        <v>147</v>
      </c>
      <c r="AU488" s="151" t="s">
        <v>88</v>
      </c>
      <c r="AV488" s="12" t="s">
        <v>88</v>
      </c>
      <c r="AW488" s="12" t="s">
        <v>33</v>
      </c>
      <c r="AX488" s="12" t="s">
        <v>79</v>
      </c>
      <c r="AY488" s="151" t="s">
        <v>138</v>
      </c>
    </row>
    <row r="489" spans="2:65" s="13" customFormat="1" ht="11.25">
      <c r="B489" s="157"/>
      <c r="D489" s="150" t="s">
        <v>147</v>
      </c>
      <c r="E489" s="158" t="s">
        <v>1</v>
      </c>
      <c r="F489" s="159" t="s">
        <v>148</v>
      </c>
      <c r="H489" s="160">
        <v>107.8</v>
      </c>
      <c r="I489" s="161"/>
      <c r="L489" s="157"/>
      <c r="M489" s="162"/>
      <c r="T489" s="163"/>
      <c r="AT489" s="158" t="s">
        <v>147</v>
      </c>
      <c r="AU489" s="158" t="s">
        <v>88</v>
      </c>
      <c r="AV489" s="13" t="s">
        <v>149</v>
      </c>
      <c r="AW489" s="13" t="s">
        <v>33</v>
      </c>
      <c r="AX489" s="13" t="s">
        <v>86</v>
      </c>
      <c r="AY489" s="158" t="s">
        <v>138</v>
      </c>
    </row>
    <row r="490" spans="2:65" s="1" customFormat="1" ht="16.5" customHeight="1">
      <c r="B490" s="30"/>
      <c r="C490" s="135" t="s">
        <v>753</v>
      </c>
      <c r="D490" s="135" t="s">
        <v>141</v>
      </c>
      <c r="E490" s="136" t="s">
        <v>804</v>
      </c>
      <c r="F490" s="137" t="s">
        <v>805</v>
      </c>
      <c r="G490" s="138" t="s">
        <v>238</v>
      </c>
      <c r="H490" s="139">
        <v>38</v>
      </c>
      <c r="I490" s="140"/>
      <c r="J490" s="141">
        <f>ROUND(I490*H490,2)</f>
        <v>0</v>
      </c>
      <c r="K490" s="142"/>
      <c r="L490" s="30"/>
      <c r="M490" s="143" t="s">
        <v>1</v>
      </c>
      <c r="N490" s="144" t="s">
        <v>44</v>
      </c>
      <c r="P490" s="145">
        <f>O490*H490</f>
        <v>0</v>
      </c>
      <c r="Q490" s="145">
        <v>0</v>
      </c>
      <c r="R490" s="145">
        <f>Q490*H490</f>
        <v>0</v>
      </c>
      <c r="S490" s="145">
        <v>1.4999999999999999E-2</v>
      </c>
      <c r="T490" s="146">
        <f>S490*H490</f>
        <v>0.56999999999999995</v>
      </c>
      <c r="AR490" s="147" t="s">
        <v>296</v>
      </c>
      <c r="AT490" s="147" t="s">
        <v>141</v>
      </c>
      <c r="AU490" s="147" t="s">
        <v>88</v>
      </c>
      <c r="AY490" s="15" t="s">
        <v>138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5" t="s">
        <v>86</v>
      </c>
      <c r="BK490" s="148">
        <f>ROUND(I490*H490,2)</f>
        <v>0</v>
      </c>
      <c r="BL490" s="15" t="s">
        <v>296</v>
      </c>
      <c r="BM490" s="147" t="s">
        <v>806</v>
      </c>
    </row>
    <row r="491" spans="2:65" s="12" customFormat="1" ht="11.25">
      <c r="B491" s="149"/>
      <c r="D491" s="150" t="s">
        <v>147</v>
      </c>
      <c r="E491" s="151" t="s">
        <v>1</v>
      </c>
      <c r="F491" s="152" t="s">
        <v>1229</v>
      </c>
      <c r="H491" s="153">
        <v>38</v>
      </c>
      <c r="I491" s="154"/>
      <c r="L491" s="149"/>
      <c r="M491" s="155"/>
      <c r="T491" s="156"/>
      <c r="AT491" s="151" t="s">
        <v>147</v>
      </c>
      <c r="AU491" s="151" t="s">
        <v>88</v>
      </c>
      <c r="AV491" s="12" t="s">
        <v>88</v>
      </c>
      <c r="AW491" s="12" t="s">
        <v>33</v>
      </c>
      <c r="AX491" s="12" t="s">
        <v>79</v>
      </c>
      <c r="AY491" s="151" t="s">
        <v>138</v>
      </c>
    </row>
    <row r="492" spans="2:65" s="13" customFormat="1" ht="11.25">
      <c r="B492" s="157"/>
      <c r="D492" s="150" t="s">
        <v>147</v>
      </c>
      <c r="E492" s="158" t="s">
        <v>1</v>
      </c>
      <c r="F492" s="159" t="s">
        <v>148</v>
      </c>
      <c r="H492" s="160">
        <v>38</v>
      </c>
      <c r="I492" s="161"/>
      <c r="L492" s="157"/>
      <c r="M492" s="162"/>
      <c r="T492" s="163"/>
      <c r="AT492" s="158" t="s">
        <v>147</v>
      </c>
      <c r="AU492" s="158" t="s">
        <v>88</v>
      </c>
      <c r="AV492" s="13" t="s">
        <v>149</v>
      </c>
      <c r="AW492" s="13" t="s">
        <v>33</v>
      </c>
      <c r="AX492" s="13" t="s">
        <v>86</v>
      </c>
      <c r="AY492" s="158" t="s">
        <v>138</v>
      </c>
    </row>
    <row r="493" spans="2:65" s="1" customFormat="1" ht="24.2" customHeight="1">
      <c r="B493" s="30"/>
      <c r="C493" s="135" t="s">
        <v>759</v>
      </c>
      <c r="D493" s="135" t="s">
        <v>141</v>
      </c>
      <c r="E493" s="136" t="s">
        <v>808</v>
      </c>
      <c r="F493" s="137" t="s">
        <v>809</v>
      </c>
      <c r="G493" s="138" t="s">
        <v>381</v>
      </c>
      <c r="H493" s="139">
        <v>42.436</v>
      </c>
      <c r="I493" s="140"/>
      <c r="J493" s="141">
        <f>ROUND(I493*H493,2)</f>
        <v>0</v>
      </c>
      <c r="K493" s="142"/>
      <c r="L493" s="30"/>
      <c r="M493" s="143" t="s">
        <v>1</v>
      </c>
      <c r="N493" s="144" t="s">
        <v>44</v>
      </c>
      <c r="P493" s="145">
        <f>O493*H493</f>
        <v>0</v>
      </c>
      <c r="Q493" s="145">
        <v>0</v>
      </c>
      <c r="R493" s="145">
        <f>Q493*H493</f>
        <v>0</v>
      </c>
      <c r="S493" s="145">
        <v>6.0000000000000001E-3</v>
      </c>
      <c r="T493" s="146">
        <f>S493*H493</f>
        <v>0.25461600000000001</v>
      </c>
      <c r="AR493" s="147" t="s">
        <v>296</v>
      </c>
      <c r="AT493" s="147" t="s">
        <v>141</v>
      </c>
      <c r="AU493" s="147" t="s">
        <v>88</v>
      </c>
      <c r="AY493" s="15" t="s">
        <v>138</v>
      </c>
      <c r="BE493" s="148">
        <f>IF(N493="základní",J493,0)</f>
        <v>0</v>
      </c>
      <c r="BF493" s="148">
        <f>IF(N493="snížená",J493,0)</f>
        <v>0</v>
      </c>
      <c r="BG493" s="148">
        <f>IF(N493="zákl. přenesená",J493,0)</f>
        <v>0</v>
      </c>
      <c r="BH493" s="148">
        <f>IF(N493="sníž. přenesená",J493,0)</f>
        <v>0</v>
      </c>
      <c r="BI493" s="148">
        <f>IF(N493="nulová",J493,0)</f>
        <v>0</v>
      </c>
      <c r="BJ493" s="15" t="s">
        <v>86</v>
      </c>
      <c r="BK493" s="148">
        <f>ROUND(I493*H493,2)</f>
        <v>0</v>
      </c>
      <c r="BL493" s="15" t="s">
        <v>296</v>
      </c>
      <c r="BM493" s="147" t="s">
        <v>810</v>
      </c>
    </row>
    <row r="494" spans="2:65" s="12" customFormat="1" ht="11.25">
      <c r="B494" s="149"/>
      <c r="D494" s="150" t="s">
        <v>147</v>
      </c>
      <c r="E494" s="151" t="s">
        <v>1</v>
      </c>
      <c r="F494" s="152" t="s">
        <v>1240</v>
      </c>
      <c r="H494" s="153">
        <v>42.436</v>
      </c>
      <c r="I494" s="154"/>
      <c r="L494" s="149"/>
      <c r="M494" s="155"/>
      <c r="T494" s="156"/>
      <c r="AT494" s="151" t="s">
        <v>147</v>
      </c>
      <c r="AU494" s="151" t="s">
        <v>88</v>
      </c>
      <c r="AV494" s="12" t="s">
        <v>88</v>
      </c>
      <c r="AW494" s="12" t="s">
        <v>33</v>
      </c>
      <c r="AX494" s="12" t="s">
        <v>79</v>
      </c>
      <c r="AY494" s="151" t="s">
        <v>138</v>
      </c>
    </row>
    <row r="495" spans="2:65" s="13" customFormat="1" ht="11.25">
      <c r="B495" s="157"/>
      <c r="D495" s="150" t="s">
        <v>147</v>
      </c>
      <c r="E495" s="158" t="s">
        <v>1</v>
      </c>
      <c r="F495" s="159" t="s">
        <v>148</v>
      </c>
      <c r="H495" s="160">
        <v>42.436</v>
      </c>
      <c r="I495" s="161"/>
      <c r="L495" s="157"/>
      <c r="M495" s="162"/>
      <c r="T495" s="163"/>
      <c r="AT495" s="158" t="s">
        <v>147</v>
      </c>
      <c r="AU495" s="158" t="s">
        <v>88</v>
      </c>
      <c r="AV495" s="13" t="s">
        <v>149</v>
      </c>
      <c r="AW495" s="13" t="s">
        <v>33</v>
      </c>
      <c r="AX495" s="13" t="s">
        <v>86</v>
      </c>
      <c r="AY495" s="158" t="s">
        <v>138</v>
      </c>
    </row>
    <row r="496" spans="2:65" s="1" customFormat="1" ht="24.2" customHeight="1">
      <c r="B496" s="30"/>
      <c r="C496" s="135" t="s">
        <v>765</v>
      </c>
      <c r="D496" s="135" t="s">
        <v>141</v>
      </c>
      <c r="E496" s="136" t="s">
        <v>813</v>
      </c>
      <c r="F496" s="137" t="s">
        <v>814</v>
      </c>
      <c r="G496" s="138" t="s">
        <v>475</v>
      </c>
      <c r="H496" s="181"/>
      <c r="I496" s="140"/>
      <c r="J496" s="141">
        <f>ROUND(I496*H496,2)</f>
        <v>0</v>
      </c>
      <c r="K496" s="142"/>
      <c r="L496" s="30"/>
      <c r="M496" s="143" t="s">
        <v>1</v>
      </c>
      <c r="N496" s="144" t="s">
        <v>44</v>
      </c>
      <c r="P496" s="145">
        <f>O496*H496</f>
        <v>0</v>
      </c>
      <c r="Q496" s="145">
        <v>0</v>
      </c>
      <c r="R496" s="145">
        <f>Q496*H496</f>
        <v>0</v>
      </c>
      <c r="S496" s="145">
        <v>0</v>
      </c>
      <c r="T496" s="146">
        <f>S496*H496</f>
        <v>0</v>
      </c>
      <c r="AR496" s="147" t="s">
        <v>296</v>
      </c>
      <c r="AT496" s="147" t="s">
        <v>141</v>
      </c>
      <c r="AU496" s="147" t="s">
        <v>88</v>
      </c>
      <c r="AY496" s="15" t="s">
        <v>138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5" t="s">
        <v>86</v>
      </c>
      <c r="BK496" s="148">
        <f>ROUND(I496*H496,2)</f>
        <v>0</v>
      </c>
      <c r="BL496" s="15" t="s">
        <v>296</v>
      </c>
      <c r="BM496" s="147" t="s">
        <v>815</v>
      </c>
    </row>
    <row r="497" spans="2:65" s="11" customFormat="1" ht="22.9" customHeight="1">
      <c r="B497" s="123"/>
      <c r="D497" s="124" t="s">
        <v>78</v>
      </c>
      <c r="E497" s="133" t="s">
        <v>816</v>
      </c>
      <c r="F497" s="133" t="s">
        <v>817</v>
      </c>
      <c r="I497" s="126"/>
      <c r="J497" s="134">
        <f>BK497</f>
        <v>0</v>
      </c>
      <c r="L497" s="123"/>
      <c r="M497" s="128"/>
      <c r="P497" s="129">
        <f>SUM(P498:P501)</f>
        <v>0</v>
      </c>
      <c r="R497" s="129">
        <f>SUM(R498:R501)</f>
        <v>0</v>
      </c>
      <c r="T497" s="130">
        <f>SUM(T498:T501)</f>
        <v>1.4999999999999999E-2</v>
      </c>
      <c r="AR497" s="124" t="s">
        <v>88</v>
      </c>
      <c r="AT497" s="131" t="s">
        <v>78</v>
      </c>
      <c r="AU497" s="131" t="s">
        <v>86</v>
      </c>
      <c r="AY497" s="124" t="s">
        <v>138</v>
      </c>
      <c r="BK497" s="132">
        <f>SUM(BK498:BK501)</f>
        <v>0</v>
      </c>
    </row>
    <row r="498" spans="2:65" s="1" customFormat="1" ht="16.5" customHeight="1">
      <c r="B498" s="30"/>
      <c r="C498" s="135" t="s">
        <v>770</v>
      </c>
      <c r="D498" s="135" t="s">
        <v>141</v>
      </c>
      <c r="E498" s="136" t="s">
        <v>819</v>
      </c>
      <c r="F498" s="137" t="s">
        <v>820</v>
      </c>
      <c r="G498" s="138" t="s">
        <v>278</v>
      </c>
      <c r="H498" s="139">
        <v>1</v>
      </c>
      <c r="I498" s="140"/>
      <c r="J498" s="141">
        <f>ROUND(I498*H498,2)</f>
        <v>0</v>
      </c>
      <c r="K498" s="142"/>
      <c r="L498" s="30"/>
      <c r="M498" s="143" t="s">
        <v>1</v>
      </c>
      <c r="N498" s="144" t="s">
        <v>44</v>
      </c>
      <c r="P498" s="145">
        <f>O498*H498</f>
        <v>0</v>
      </c>
      <c r="Q498" s="145">
        <v>0</v>
      </c>
      <c r="R498" s="145">
        <f>Q498*H498</f>
        <v>0</v>
      </c>
      <c r="S498" s="145">
        <v>1.4999999999999999E-2</v>
      </c>
      <c r="T498" s="146">
        <f>S498*H498</f>
        <v>1.4999999999999999E-2</v>
      </c>
      <c r="AR498" s="147" t="s">
        <v>296</v>
      </c>
      <c r="AT498" s="147" t="s">
        <v>141</v>
      </c>
      <c r="AU498" s="147" t="s">
        <v>88</v>
      </c>
      <c r="AY498" s="15" t="s">
        <v>138</v>
      </c>
      <c r="BE498" s="148">
        <f>IF(N498="základní",J498,0)</f>
        <v>0</v>
      </c>
      <c r="BF498" s="148">
        <f>IF(N498="snížená",J498,0)</f>
        <v>0</v>
      </c>
      <c r="BG498" s="148">
        <f>IF(N498="zákl. přenesená",J498,0)</f>
        <v>0</v>
      </c>
      <c r="BH498" s="148">
        <f>IF(N498="sníž. přenesená",J498,0)</f>
        <v>0</v>
      </c>
      <c r="BI498" s="148">
        <f>IF(N498="nulová",J498,0)</f>
        <v>0</v>
      </c>
      <c r="BJ498" s="15" t="s">
        <v>86</v>
      </c>
      <c r="BK498" s="148">
        <f>ROUND(I498*H498,2)</f>
        <v>0</v>
      </c>
      <c r="BL498" s="15" t="s">
        <v>296</v>
      </c>
      <c r="BM498" s="147" t="s">
        <v>821</v>
      </c>
    </row>
    <row r="499" spans="2:65" s="12" customFormat="1" ht="11.25">
      <c r="B499" s="149"/>
      <c r="D499" s="150" t="s">
        <v>147</v>
      </c>
      <c r="E499" s="151" t="s">
        <v>1</v>
      </c>
      <c r="F499" s="152" t="s">
        <v>1241</v>
      </c>
      <c r="H499" s="153">
        <v>1</v>
      </c>
      <c r="I499" s="154"/>
      <c r="L499" s="149"/>
      <c r="M499" s="155"/>
      <c r="T499" s="156"/>
      <c r="AT499" s="151" t="s">
        <v>147</v>
      </c>
      <c r="AU499" s="151" t="s">
        <v>88</v>
      </c>
      <c r="AV499" s="12" t="s">
        <v>88</v>
      </c>
      <c r="AW499" s="12" t="s">
        <v>33</v>
      </c>
      <c r="AX499" s="12" t="s">
        <v>79</v>
      </c>
      <c r="AY499" s="151" t="s">
        <v>138</v>
      </c>
    </row>
    <row r="500" spans="2:65" s="13" customFormat="1" ht="11.25">
      <c r="B500" s="157"/>
      <c r="D500" s="150" t="s">
        <v>147</v>
      </c>
      <c r="E500" s="158" t="s">
        <v>1</v>
      </c>
      <c r="F500" s="159" t="s">
        <v>148</v>
      </c>
      <c r="H500" s="160">
        <v>1</v>
      </c>
      <c r="I500" s="161"/>
      <c r="L500" s="157"/>
      <c r="M500" s="162"/>
      <c r="T500" s="163"/>
      <c r="AT500" s="158" t="s">
        <v>147</v>
      </c>
      <c r="AU500" s="158" t="s">
        <v>88</v>
      </c>
      <c r="AV500" s="13" t="s">
        <v>149</v>
      </c>
      <c r="AW500" s="13" t="s">
        <v>33</v>
      </c>
      <c r="AX500" s="13" t="s">
        <v>86</v>
      </c>
      <c r="AY500" s="158" t="s">
        <v>138</v>
      </c>
    </row>
    <row r="501" spans="2:65" s="1" customFormat="1" ht="24.2" customHeight="1">
      <c r="B501" s="30"/>
      <c r="C501" s="135" t="s">
        <v>776</v>
      </c>
      <c r="D501" s="135" t="s">
        <v>141</v>
      </c>
      <c r="E501" s="136" t="s">
        <v>824</v>
      </c>
      <c r="F501" s="137" t="s">
        <v>825</v>
      </c>
      <c r="G501" s="138" t="s">
        <v>475</v>
      </c>
      <c r="H501" s="181"/>
      <c r="I501" s="140"/>
      <c r="J501" s="141">
        <f>ROUND(I501*H501,2)</f>
        <v>0</v>
      </c>
      <c r="K501" s="142"/>
      <c r="L501" s="30"/>
      <c r="M501" s="143" t="s">
        <v>1</v>
      </c>
      <c r="N501" s="144" t="s">
        <v>44</v>
      </c>
      <c r="P501" s="145">
        <f>O501*H501</f>
        <v>0</v>
      </c>
      <c r="Q501" s="145">
        <v>0</v>
      </c>
      <c r="R501" s="145">
        <f>Q501*H501</f>
        <v>0</v>
      </c>
      <c r="S501" s="145">
        <v>0</v>
      </c>
      <c r="T501" s="146">
        <f>S501*H501</f>
        <v>0</v>
      </c>
      <c r="AR501" s="147" t="s">
        <v>296</v>
      </c>
      <c r="AT501" s="147" t="s">
        <v>141</v>
      </c>
      <c r="AU501" s="147" t="s">
        <v>88</v>
      </c>
      <c r="AY501" s="15" t="s">
        <v>138</v>
      </c>
      <c r="BE501" s="148">
        <f>IF(N501="základní",J501,0)</f>
        <v>0</v>
      </c>
      <c r="BF501" s="148">
        <f>IF(N501="snížená",J501,0)</f>
        <v>0</v>
      </c>
      <c r="BG501" s="148">
        <f>IF(N501="zákl. přenesená",J501,0)</f>
        <v>0</v>
      </c>
      <c r="BH501" s="148">
        <f>IF(N501="sníž. přenesená",J501,0)</f>
        <v>0</v>
      </c>
      <c r="BI501" s="148">
        <f>IF(N501="nulová",J501,0)</f>
        <v>0</v>
      </c>
      <c r="BJ501" s="15" t="s">
        <v>86</v>
      </c>
      <c r="BK501" s="148">
        <f>ROUND(I501*H501,2)</f>
        <v>0</v>
      </c>
      <c r="BL501" s="15" t="s">
        <v>296</v>
      </c>
      <c r="BM501" s="147" t="s">
        <v>826</v>
      </c>
    </row>
    <row r="502" spans="2:65" s="11" customFormat="1" ht="22.9" customHeight="1">
      <c r="B502" s="123"/>
      <c r="D502" s="124" t="s">
        <v>78</v>
      </c>
      <c r="E502" s="133" t="s">
        <v>827</v>
      </c>
      <c r="F502" s="133" t="s">
        <v>828</v>
      </c>
      <c r="I502" s="126"/>
      <c r="J502" s="134">
        <f>BK502</f>
        <v>0</v>
      </c>
      <c r="L502" s="123"/>
      <c r="M502" s="128"/>
      <c r="P502" s="129">
        <f>SUM(P503:P510)</f>
        <v>0</v>
      </c>
      <c r="R502" s="129">
        <f>SUM(R503:R510)</f>
        <v>2.5000000000000001E-4</v>
      </c>
      <c r="T502" s="130">
        <f>SUM(T503:T510)</f>
        <v>0</v>
      </c>
      <c r="AR502" s="124" t="s">
        <v>88</v>
      </c>
      <c r="AT502" s="131" t="s">
        <v>78</v>
      </c>
      <c r="AU502" s="131" t="s">
        <v>86</v>
      </c>
      <c r="AY502" s="124" t="s">
        <v>138</v>
      </c>
      <c r="BK502" s="132">
        <f>SUM(BK503:BK510)</f>
        <v>0</v>
      </c>
    </row>
    <row r="503" spans="2:65" s="1" customFormat="1" ht="16.5" customHeight="1">
      <c r="B503" s="30"/>
      <c r="C503" s="135" t="s">
        <v>781</v>
      </c>
      <c r="D503" s="135" t="s">
        <v>141</v>
      </c>
      <c r="E503" s="136" t="s">
        <v>830</v>
      </c>
      <c r="F503" s="137" t="s">
        <v>831</v>
      </c>
      <c r="G503" s="138" t="s">
        <v>278</v>
      </c>
      <c r="H503" s="139">
        <v>1</v>
      </c>
      <c r="I503" s="140"/>
      <c r="J503" s="141">
        <f>ROUND(I503*H503,2)</f>
        <v>0</v>
      </c>
      <c r="K503" s="142"/>
      <c r="L503" s="30"/>
      <c r="M503" s="143" t="s">
        <v>1</v>
      </c>
      <c r="N503" s="144" t="s">
        <v>44</v>
      </c>
      <c r="P503" s="145">
        <f>O503*H503</f>
        <v>0</v>
      </c>
      <c r="Q503" s="145">
        <v>2.5000000000000001E-4</v>
      </c>
      <c r="R503" s="145">
        <f>Q503*H503</f>
        <v>2.5000000000000001E-4</v>
      </c>
      <c r="S503" s="145">
        <v>0</v>
      </c>
      <c r="T503" s="146">
        <f>S503*H503</f>
        <v>0</v>
      </c>
      <c r="AR503" s="147" t="s">
        <v>296</v>
      </c>
      <c r="AT503" s="147" t="s">
        <v>141</v>
      </c>
      <c r="AU503" s="147" t="s">
        <v>88</v>
      </c>
      <c r="AY503" s="15" t="s">
        <v>138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5" t="s">
        <v>86</v>
      </c>
      <c r="BK503" s="148">
        <f>ROUND(I503*H503,2)</f>
        <v>0</v>
      </c>
      <c r="BL503" s="15" t="s">
        <v>296</v>
      </c>
      <c r="BM503" s="147" t="s">
        <v>832</v>
      </c>
    </row>
    <row r="504" spans="2:65" s="12" customFormat="1" ht="11.25">
      <c r="B504" s="149"/>
      <c r="D504" s="150" t="s">
        <v>147</v>
      </c>
      <c r="E504" s="151" t="s">
        <v>1</v>
      </c>
      <c r="F504" s="152" t="s">
        <v>1242</v>
      </c>
      <c r="H504" s="153">
        <v>1</v>
      </c>
      <c r="I504" s="154"/>
      <c r="L504" s="149"/>
      <c r="M504" s="155"/>
      <c r="T504" s="156"/>
      <c r="AT504" s="151" t="s">
        <v>147</v>
      </c>
      <c r="AU504" s="151" t="s">
        <v>88</v>
      </c>
      <c r="AV504" s="12" t="s">
        <v>88</v>
      </c>
      <c r="AW504" s="12" t="s">
        <v>33</v>
      </c>
      <c r="AX504" s="12" t="s">
        <v>79</v>
      </c>
      <c r="AY504" s="151" t="s">
        <v>138</v>
      </c>
    </row>
    <row r="505" spans="2:65" s="13" customFormat="1" ht="11.25">
      <c r="B505" s="157"/>
      <c r="D505" s="150" t="s">
        <v>147</v>
      </c>
      <c r="E505" s="158" t="s">
        <v>1</v>
      </c>
      <c r="F505" s="159" t="s">
        <v>148</v>
      </c>
      <c r="H505" s="160">
        <v>1</v>
      </c>
      <c r="I505" s="161"/>
      <c r="L505" s="157"/>
      <c r="M505" s="162"/>
      <c r="T505" s="163"/>
      <c r="AT505" s="158" t="s">
        <v>147</v>
      </c>
      <c r="AU505" s="158" t="s">
        <v>88</v>
      </c>
      <c r="AV505" s="13" t="s">
        <v>149</v>
      </c>
      <c r="AW505" s="13" t="s">
        <v>33</v>
      </c>
      <c r="AX505" s="13" t="s">
        <v>86</v>
      </c>
      <c r="AY505" s="158" t="s">
        <v>138</v>
      </c>
    </row>
    <row r="506" spans="2:65" s="1" customFormat="1" ht="16.5" customHeight="1">
      <c r="B506" s="30"/>
      <c r="C506" s="170" t="s">
        <v>786</v>
      </c>
      <c r="D506" s="170" t="s">
        <v>241</v>
      </c>
      <c r="E506" s="171" t="s">
        <v>1243</v>
      </c>
      <c r="F506" s="172" t="s">
        <v>1244</v>
      </c>
      <c r="G506" s="173" t="s">
        <v>278</v>
      </c>
      <c r="H506" s="174">
        <v>1</v>
      </c>
      <c r="I506" s="175"/>
      <c r="J506" s="176">
        <f>ROUND(I506*H506,2)</f>
        <v>0</v>
      </c>
      <c r="K506" s="177"/>
      <c r="L506" s="178"/>
      <c r="M506" s="179" t="s">
        <v>1</v>
      </c>
      <c r="N506" s="180" t="s">
        <v>44</v>
      </c>
      <c r="P506" s="145">
        <f>O506*H506</f>
        <v>0</v>
      </c>
      <c r="Q506" s="145">
        <v>0</v>
      </c>
      <c r="R506" s="145">
        <f>Q506*H506</f>
        <v>0</v>
      </c>
      <c r="S506" s="145">
        <v>0</v>
      </c>
      <c r="T506" s="146">
        <f>S506*H506</f>
        <v>0</v>
      </c>
      <c r="AR506" s="147" t="s">
        <v>391</v>
      </c>
      <c r="AT506" s="147" t="s">
        <v>241</v>
      </c>
      <c r="AU506" s="147" t="s">
        <v>88</v>
      </c>
      <c r="AY506" s="15" t="s">
        <v>138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5" t="s">
        <v>86</v>
      </c>
      <c r="BK506" s="148">
        <f>ROUND(I506*H506,2)</f>
        <v>0</v>
      </c>
      <c r="BL506" s="15" t="s">
        <v>296</v>
      </c>
      <c r="BM506" s="147" t="s">
        <v>1245</v>
      </c>
    </row>
    <row r="507" spans="2:65" s="1" customFormat="1" ht="87.75">
      <c r="B507" s="30"/>
      <c r="D507" s="150" t="s">
        <v>153</v>
      </c>
      <c r="F507" s="164" t="s">
        <v>838</v>
      </c>
      <c r="I507" s="165"/>
      <c r="L507" s="30"/>
      <c r="M507" s="166"/>
      <c r="T507" s="54"/>
      <c r="AT507" s="15" t="s">
        <v>153</v>
      </c>
      <c r="AU507" s="15" t="s">
        <v>88</v>
      </c>
    </row>
    <row r="508" spans="2:65" s="12" customFormat="1" ht="11.25">
      <c r="B508" s="149"/>
      <c r="D508" s="150" t="s">
        <v>147</v>
      </c>
      <c r="E508" s="151" t="s">
        <v>1</v>
      </c>
      <c r="F508" s="152" t="s">
        <v>833</v>
      </c>
      <c r="H508" s="153">
        <v>1</v>
      </c>
      <c r="I508" s="154"/>
      <c r="L508" s="149"/>
      <c r="M508" s="155"/>
      <c r="T508" s="156"/>
      <c r="AT508" s="151" t="s">
        <v>147</v>
      </c>
      <c r="AU508" s="151" t="s">
        <v>88</v>
      </c>
      <c r="AV508" s="12" t="s">
        <v>88</v>
      </c>
      <c r="AW508" s="12" t="s">
        <v>33</v>
      </c>
      <c r="AX508" s="12" t="s">
        <v>79</v>
      </c>
      <c r="AY508" s="151" t="s">
        <v>138</v>
      </c>
    </row>
    <row r="509" spans="2:65" s="13" customFormat="1" ht="11.25">
      <c r="B509" s="157"/>
      <c r="D509" s="150" t="s">
        <v>147</v>
      </c>
      <c r="E509" s="158" t="s">
        <v>1</v>
      </c>
      <c r="F509" s="159" t="s">
        <v>148</v>
      </c>
      <c r="H509" s="160">
        <v>1</v>
      </c>
      <c r="I509" s="161"/>
      <c r="L509" s="157"/>
      <c r="M509" s="162"/>
      <c r="T509" s="163"/>
      <c r="AT509" s="158" t="s">
        <v>147</v>
      </c>
      <c r="AU509" s="158" t="s">
        <v>88</v>
      </c>
      <c r="AV509" s="13" t="s">
        <v>149</v>
      </c>
      <c r="AW509" s="13" t="s">
        <v>33</v>
      </c>
      <c r="AX509" s="13" t="s">
        <v>86</v>
      </c>
      <c r="AY509" s="158" t="s">
        <v>138</v>
      </c>
    </row>
    <row r="510" spans="2:65" s="1" customFormat="1" ht="24.2" customHeight="1">
      <c r="B510" s="30"/>
      <c r="C510" s="135" t="s">
        <v>791</v>
      </c>
      <c r="D510" s="135" t="s">
        <v>141</v>
      </c>
      <c r="E510" s="136" t="s">
        <v>840</v>
      </c>
      <c r="F510" s="137" t="s">
        <v>841</v>
      </c>
      <c r="G510" s="138" t="s">
        <v>475</v>
      </c>
      <c r="H510" s="181"/>
      <c r="I510" s="140"/>
      <c r="J510" s="141">
        <f>ROUND(I510*H510,2)</f>
        <v>0</v>
      </c>
      <c r="K510" s="142"/>
      <c r="L510" s="30"/>
      <c r="M510" s="143" t="s">
        <v>1</v>
      </c>
      <c r="N510" s="144" t="s">
        <v>44</v>
      </c>
      <c r="P510" s="145">
        <f>O510*H510</f>
        <v>0</v>
      </c>
      <c r="Q510" s="145">
        <v>0</v>
      </c>
      <c r="R510" s="145">
        <f>Q510*H510</f>
        <v>0</v>
      </c>
      <c r="S510" s="145">
        <v>0</v>
      </c>
      <c r="T510" s="146">
        <f>S510*H510</f>
        <v>0</v>
      </c>
      <c r="AR510" s="147" t="s">
        <v>296</v>
      </c>
      <c r="AT510" s="147" t="s">
        <v>141</v>
      </c>
      <c r="AU510" s="147" t="s">
        <v>88</v>
      </c>
      <c r="AY510" s="15" t="s">
        <v>138</v>
      </c>
      <c r="BE510" s="148">
        <f>IF(N510="základní",J510,0)</f>
        <v>0</v>
      </c>
      <c r="BF510" s="148">
        <f>IF(N510="snížená",J510,0)</f>
        <v>0</v>
      </c>
      <c r="BG510" s="148">
        <f>IF(N510="zákl. přenesená",J510,0)</f>
        <v>0</v>
      </c>
      <c r="BH510" s="148">
        <f>IF(N510="sníž. přenesená",J510,0)</f>
        <v>0</v>
      </c>
      <c r="BI510" s="148">
        <f>IF(N510="nulová",J510,0)</f>
        <v>0</v>
      </c>
      <c r="BJ510" s="15" t="s">
        <v>86</v>
      </c>
      <c r="BK510" s="148">
        <f>ROUND(I510*H510,2)</f>
        <v>0</v>
      </c>
      <c r="BL510" s="15" t="s">
        <v>296</v>
      </c>
      <c r="BM510" s="147" t="s">
        <v>842</v>
      </c>
    </row>
    <row r="511" spans="2:65" s="11" customFormat="1" ht="22.9" customHeight="1">
      <c r="B511" s="123"/>
      <c r="D511" s="124" t="s">
        <v>78</v>
      </c>
      <c r="E511" s="133" t="s">
        <v>843</v>
      </c>
      <c r="F511" s="133" t="s">
        <v>844</v>
      </c>
      <c r="I511" s="126"/>
      <c r="J511" s="134">
        <f>BK511</f>
        <v>0</v>
      </c>
      <c r="L511" s="123"/>
      <c r="M511" s="128"/>
      <c r="P511" s="129">
        <f>SUM(P512:P530)</f>
        <v>0</v>
      </c>
      <c r="R511" s="129">
        <f>SUM(R512:R530)</f>
        <v>0.30175999999999992</v>
      </c>
      <c r="T511" s="130">
        <f>SUM(T512:T530)</f>
        <v>0</v>
      </c>
      <c r="AR511" s="124" t="s">
        <v>88</v>
      </c>
      <c r="AT511" s="131" t="s">
        <v>78</v>
      </c>
      <c r="AU511" s="131" t="s">
        <v>86</v>
      </c>
      <c r="AY511" s="124" t="s">
        <v>138</v>
      </c>
      <c r="BK511" s="132">
        <f>SUM(BK512:BK530)</f>
        <v>0</v>
      </c>
    </row>
    <row r="512" spans="2:65" s="1" customFormat="1" ht="16.5" customHeight="1">
      <c r="B512" s="30"/>
      <c r="C512" s="135" t="s">
        <v>798</v>
      </c>
      <c r="D512" s="135" t="s">
        <v>141</v>
      </c>
      <c r="E512" s="136" t="s">
        <v>846</v>
      </c>
      <c r="F512" s="137" t="s">
        <v>847</v>
      </c>
      <c r="G512" s="138" t="s">
        <v>278</v>
      </c>
      <c r="H512" s="139">
        <v>1</v>
      </c>
      <c r="I512" s="140"/>
      <c r="J512" s="141">
        <f>ROUND(I512*H512,2)</f>
        <v>0</v>
      </c>
      <c r="K512" s="142"/>
      <c r="L512" s="30"/>
      <c r="M512" s="143" t="s">
        <v>1</v>
      </c>
      <c r="N512" s="144" t="s">
        <v>44</v>
      </c>
      <c r="P512" s="145">
        <f>O512*H512</f>
        <v>0</v>
      </c>
      <c r="Q512" s="145">
        <v>1.7000000000000001E-4</v>
      </c>
      <c r="R512" s="145">
        <f>Q512*H512</f>
        <v>1.7000000000000001E-4</v>
      </c>
      <c r="S512" s="145">
        <v>0</v>
      </c>
      <c r="T512" s="146">
        <f>S512*H512</f>
        <v>0</v>
      </c>
      <c r="AR512" s="147" t="s">
        <v>296</v>
      </c>
      <c r="AT512" s="147" t="s">
        <v>141</v>
      </c>
      <c r="AU512" s="147" t="s">
        <v>88</v>
      </c>
      <c r="AY512" s="15" t="s">
        <v>138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5" t="s">
        <v>86</v>
      </c>
      <c r="BK512" s="148">
        <f>ROUND(I512*H512,2)</f>
        <v>0</v>
      </c>
      <c r="BL512" s="15" t="s">
        <v>296</v>
      </c>
      <c r="BM512" s="147" t="s">
        <v>1246</v>
      </c>
    </row>
    <row r="513" spans="2:65" s="1" customFormat="1" ht="19.5">
      <c r="B513" s="30"/>
      <c r="D513" s="150" t="s">
        <v>153</v>
      </c>
      <c r="F513" s="164" t="s">
        <v>849</v>
      </c>
      <c r="I513" s="165"/>
      <c r="L513" s="30"/>
      <c r="M513" s="166"/>
      <c r="T513" s="54"/>
      <c r="AT513" s="15" t="s">
        <v>153</v>
      </c>
      <c r="AU513" s="15" t="s">
        <v>88</v>
      </c>
    </row>
    <row r="514" spans="2:65" s="1" customFormat="1" ht="24.2" customHeight="1">
      <c r="B514" s="30"/>
      <c r="C514" s="170" t="s">
        <v>803</v>
      </c>
      <c r="D514" s="170" t="s">
        <v>241</v>
      </c>
      <c r="E514" s="171" t="s">
        <v>851</v>
      </c>
      <c r="F514" s="172" t="s">
        <v>852</v>
      </c>
      <c r="G514" s="173" t="s">
        <v>278</v>
      </c>
      <c r="H514" s="174">
        <v>12</v>
      </c>
      <c r="I514" s="175"/>
      <c r="J514" s="176">
        <f>ROUND(I514*H514,2)</f>
        <v>0</v>
      </c>
      <c r="K514" s="177"/>
      <c r="L514" s="178"/>
      <c r="M514" s="179" t="s">
        <v>1</v>
      </c>
      <c r="N514" s="180" t="s">
        <v>44</v>
      </c>
      <c r="P514" s="145">
        <f>O514*H514</f>
        <v>0</v>
      </c>
      <c r="Q514" s="145">
        <v>2.4099999999999998E-3</v>
      </c>
      <c r="R514" s="145">
        <f>Q514*H514</f>
        <v>2.8919999999999998E-2</v>
      </c>
      <c r="S514" s="145">
        <v>0</v>
      </c>
      <c r="T514" s="146">
        <f>S514*H514</f>
        <v>0</v>
      </c>
      <c r="AR514" s="147" t="s">
        <v>391</v>
      </c>
      <c r="AT514" s="147" t="s">
        <v>241</v>
      </c>
      <c r="AU514" s="147" t="s">
        <v>88</v>
      </c>
      <c r="AY514" s="15" t="s">
        <v>138</v>
      </c>
      <c r="BE514" s="148">
        <f>IF(N514="základní",J514,0)</f>
        <v>0</v>
      </c>
      <c r="BF514" s="148">
        <f>IF(N514="snížená",J514,0)</f>
        <v>0</v>
      </c>
      <c r="BG514" s="148">
        <f>IF(N514="zákl. přenesená",J514,0)</f>
        <v>0</v>
      </c>
      <c r="BH514" s="148">
        <f>IF(N514="sníž. přenesená",J514,0)</f>
        <v>0</v>
      </c>
      <c r="BI514" s="148">
        <f>IF(N514="nulová",J514,0)</f>
        <v>0</v>
      </c>
      <c r="BJ514" s="15" t="s">
        <v>86</v>
      </c>
      <c r="BK514" s="148">
        <f>ROUND(I514*H514,2)</f>
        <v>0</v>
      </c>
      <c r="BL514" s="15" t="s">
        <v>296</v>
      </c>
      <c r="BM514" s="147" t="s">
        <v>1247</v>
      </c>
    </row>
    <row r="515" spans="2:65" s="1" customFormat="1" ht="19.5">
      <c r="B515" s="30"/>
      <c r="D515" s="150" t="s">
        <v>153</v>
      </c>
      <c r="F515" s="164" t="s">
        <v>854</v>
      </c>
      <c r="I515" s="165"/>
      <c r="L515" s="30"/>
      <c r="M515" s="166"/>
      <c r="T515" s="54"/>
      <c r="AT515" s="15" t="s">
        <v>153</v>
      </c>
      <c r="AU515" s="15" t="s">
        <v>88</v>
      </c>
    </row>
    <row r="516" spans="2:65" s="1" customFormat="1" ht="16.5" customHeight="1">
      <c r="B516" s="30"/>
      <c r="C516" s="170" t="s">
        <v>807</v>
      </c>
      <c r="D516" s="170" t="s">
        <v>241</v>
      </c>
      <c r="E516" s="171" t="s">
        <v>856</v>
      </c>
      <c r="F516" s="172" t="s">
        <v>857</v>
      </c>
      <c r="G516" s="173" t="s">
        <v>858</v>
      </c>
      <c r="H516" s="174">
        <v>103</v>
      </c>
      <c r="I516" s="175"/>
      <c r="J516" s="176">
        <f>ROUND(I516*H516,2)</f>
        <v>0</v>
      </c>
      <c r="K516" s="177"/>
      <c r="L516" s="178"/>
      <c r="M516" s="179" t="s">
        <v>1</v>
      </c>
      <c r="N516" s="180" t="s">
        <v>44</v>
      </c>
      <c r="P516" s="145">
        <f>O516*H516</f>
        <v>0</v>
      </c>
      <c r="Q516" s="145">
        <v>2.4099999999999998E-3</v>
      </c>
      <c r="R516" s="145">
        <f>Q516*H516</f>
        <v>0.24822999999999998</v>
      </c>
      <c r="S516" s="145">
        <v>0</v>
      </c>
      <c r="T516" s="146">
        <f>S516*H516</f>
        <v>0</v>
      </c>
      <c r="AR516" s="147" t="s">
        <v>391</v>
      </c>
      <c r="AT516" s="147" t="s">
        <v>241</v>
      </c>
      <c r="AU516" s="147" t="s">
        <v>88</v>
      </c>
      <c r="AY516" s="15" t="s">
        <v>138</v>
      </c>
      <c r="BE516" s="148">
        <f>IF(N516="základní",J516,0)</f>
        <v>0</v>
      </c>
      <c r="BF516" s="148">
        <f>IF(N516="snížená",J516,0)</f>
        <v>0</v>
      </c>
      <c r="BG516" s="148">
        <f>IF(N516="zákl. přenesená",J516,0)</f>
        <v>0</v>
      </c>
      <c r="BH516" s="148">
        <f>IF(N516="sníž. přenesená",J516,0)</f>
        <v>0</v>
      </c>
      <c r="BI516" s="148">
        <f>IF(N516="nulová",J516,0)</f>
        <v>0</v>
      </c>
      <c r="BJ516" s="15" t="s">
        <v>86</v>
      </c>
      <c r="BK516" s="148">
        <f>ROUND(I516*H516,2)</f>
        <v>0</v>
      </c>
      <c r="BL516" s="15" t="s">
        <v>296</v>
      </c>
      <c r="BM516" s="147" t="s">
        <v>1248</v>
      </c>
    </row>
    <row r="517" spans="2:65" s="1" customFormat="1" ht="19.5">
      <c r="B517" s="30"/>
      <c r="D517" s="150" t="s">
        <v>153</v>
      </c>
      <c r="F517" s="164" t="s">
        <v>854</v>
      </c>
      <c r="I517" s="165"/>
      <c r="L517" s="30"/>
      <c r="M517" s="166"/>
      <c r="T517" s="54"/>
      <c r="AT517" s="15" t="s">
        <v>153</v>
      </c>
      <c r="AU517" s="15" t="s">
        <v>88</v>
      </c>
    </row>
    <row r="518" spans="2:65" s="1" customFormat="1" ht="16.5" customHeight="1">
      <c r="B518" s="30"/>
      <c r="C518" s="170" t="s">
        <v>812</v>
      </c>
      <c r="D518" s="170" t="s">
        <v>241</v>
      </c>
      <c r="E518" s="171" t="s">
        <v>861</v>
      </c>
      <c r="F518" s="172" t="s">
        <v>862</v>
      </c>
      <c r="G518" s="173" t="s">
        <v>278</v>
      </c>
      <c r="H518" s="174">
        <v>2</v>
      </c>
      <c r="I518" s="175"/>
      <c r="J518" s="176">
        <f>ROUND(I518*H518,2)</f>
        <v>0</v>
      </c>
      <c r="K518" s="177"/>
      <c r="L518" s="178"/>
      <c r="M518" s="179" t="s">
        <v>1</v>
      </c>
      <c r="N518" s="180" t="s">
        <v>44</v>
      </c>
      <c r="P518" s="145">
        <f>O518*H518</f>
        <v>0</v>
      </c>
      <c r="Q518" s="145">
        <v>2.4099999999999998E-3</v>
      </c>
      <c r="R518" s="145">
        <f>Q518*H518</f>
        <v>4.8199999999999996E-3</v>
      </c>
      <c r="S518" s="145">
        <v>0</v>
      </c>
      <c r="T518" s="146">
        <f>S518*H518</f>
        <v>0</v>
      </c>
      <c r="AR518" s="147" t="s">
        <v>391</v>
      </c>
      <c r="AT518" s="147" t="s">
        <v>241</v>
      </c>
      <c r="AU518" s="147" t="s">
        <v>88</v>
      </c>
      <c r="AY518" s="15" t="s">
        <v>138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5" t="s">
        <v>86</v>
      </c>
      <c r="BK518" s="148">
        <f>ROUND(I518*H518,2)</f>
        <v>0</v>
      </c>
      <c r="BL518" s="15" t="s">
        <v>296</v>
      </c>
      <c r="BM518" s="147" t="s">
        <v>1249</v>
      </c>
    </row>
    <row r="519" spans="2:65" s="1" customFormat="1" ht="19.5">
      <c r="B519" s="30"/>
      <c r="D519" s="150" t="s">
        <v>153</v>
      </c>
      <c r="F519" s="164" t="s">
        <v>854</v>
      </c>
      <c r="I519" s="165"/>
      <c r="L519" s="30"/>
      <c r="M519" s="166"/>
      <c r="T519" s="54"/>
      <c r="AT519" s="15" t="s">
        <v>153</v>
      </c>
      <c r="AU519" s="15" t="s">
        <v>88</v>
      </c>
    </row>
    <row r="520" spans="2:65" s="1" customFormat="1" ht="16.5" customHeight="1">
      <c r="B520" s="30"/>
      <c r="C520" s="170" t="s">
        <v>818</v>
      </c>
      <c r="D520" s="170" t="s">
        <v>241</v>
      </c>
      <c r="E520" s="171" t="s">
        <v>865</v>
      </c>
      <c r="F520" s="172" t="s">
        <v>866</v>
      </c>
      <c r="G520" s="173" t="s">
        <v>278</v>
      </c>
      <c r="H520" s="174">
        <v>2</v>
      </c>
      <c r="I520" s="175"/>
      <c r="J520" s="176">
        <f>ROUND(I520*H520,2)</f>
        <v>0</v>
      </c>
      <c r="K520" s="177"/>
      <c r="L520" s="178"/>
      <c r="M520" s="179" t="s">
        <v>1</v>
      </c>
      <c r="N520" s="180" t="s">
        <v>44</v>
      </c>
      <c r="P520" s="145">
        <f>O520*H520</f>
        <v>0</v>
      </c>
      <c r="Q520" s="145">
        <v>2.4099999999999998E-3</v>
      </c>
      <c r="R520" s="145">
        <f>Q520*H520</f>
        <v>4.8199999999999996E-3</v>
      </c>
      <c r="S520" s="145">
        <v>0</v>
      </c>
      <c r="T520" s="146">
        <f>S520*H520</f>
        <v>0</v>
      </c>
      <c r="AR520" s="147" t="s">
        <v>391</v>
      </c>
      <c r="AT520" s="147" t="s">
        <v>241</v>
      </c>
      <c r="AU520" s="147" t="s">
        <v>88</v>
      </c>
      <c r="AY520" s="15" t="s">
        <v>138</v>
      </c>
      <c r="BE520" s="148">
        <f>IF(N520="základní",J520,0)</f>
        <v>0</v>
      </c>
      <c r="BF520" s="148">
        <f>IF(N520="snížená",J520,0)</f>
        <v>0</v>
      </c>
      <c r="BG520" s="148">
        <f>IF(N520="zákl. přenesená",J520,0)</f>
        <v>0</v>
      </c>
      <c r="BH520" s="148">
        <f>IF(N520="sníž. přenesená",J520,0)</f>
        <v>0</v>
      </c>
      <c r="BI520" s="148">
        <f>IF(N520="nulová",J520,0)</f>
        <v>0</v>
      </c>
      <c r="BJ520" s="15" t="s">
        <v>86</v>
      </c>
      <c r="BK520" s="148">
        <f>ROUND(I520*H520,2)</f>
        <v>0</v>
      </c>
      <c r="BL520" s="15" t="s">
        <v>296</v>
      </c>
      <c r="BM520" s="147" t="s">
        <v>1250</v>
      </c>
    </row>
    <row r="521" spans="2:65" s="1" customFormat="1" ht="19.5">
      <c r="B521" s="30"/>
      <c r="D521" s="150" t="s">
        <v>153</v>
      </c>
      <c r="F521" s="164" t="s">
        <v>854</v>
      </c>
      <c r="I521" s="165"/>
      <c r="L521" s="30"/>
      <c r="M521" s="166"/>
      <c r="T521" s="54"/>
      <c r="AT521" s="15" t="s">
        <v>153</v>
      </c>
      <c r="AU521" s="15" t="s">
        <v>88</v>
      </c>
    </row>
    <row r="522" spans="2:65" s="1" customFormat="1" ht="16.5" customHeight="1">
      <c r="B522" s="30"/>
      <c r="C522" s="170" t="s">
        <v>823</v>
      </c>
      <c r="D522" s="170" t="s">
        <v>241</v>
      </c>
      <c r="E522" s="171" t="s">
        <v>869</v>
      </c>
      <c r="F522" s="172" t="s">
        <v>870</v>
      </c>
      <c r="G522" s="173" t="s">
        <v>278</v>
      </c>
      <c r="H522" s="174">
        <v>2</v>
      </c>
      <c r="I522" s="175"/>
      <c r="J522" s="176">
        <f>ROUND(I522*H522,2)</f>
        <v>0</v>
      </c>
      <c r="K522" s="177"/>
      <c r="L522" s="178"/>
      <c r="M522" s="179" t="s">
        <v>1</v>
      </c>
      <c r="N522" s="180" t="s">
        <v>44</v>
      </c>
      <c r="P522" s="145">
        <f>O522*H522</f>
        <v>0</v>
      </c>
      <c r="Q522" s="145">
        <v>2.4099999999999998E-3</v>
      </c>
      <c r="R522" s="145">
        <f>Q522*H522</f>
        <v>4.8199999999999996E-3</v>
      </c>
      <c r="S522" s="145">
        <v>0</v>
      </c>
      <c r="T522" s="146">
        <f>S522*H522</f>
        <v>0</v>
      </c>
      <c r="AR522" s="147" t="s">
        <v>391</v>
      </c>
      <c r="AT522" s="147" t="s">
        <v>241</v>
      </c>
      <c r="AU522" s="147" t="s">
        <v>88</v>
      </c>
      <c r="AY522" s="15" t="s">
        <v>138</v>
      </c>
      <c r="BE522" s="148">
        <f>IF(N522="základní",J522,0)</f>
        <v>0</v>
      </c>
      <c r="BF522" s="148">
        <f>IF(N522="snížená",J522,0)</f>
        <v>0</v>
      </c>
      <c r="BG522" s="148">
        <f>IF(N522="zákl. přenesená",J522,0)</f>
        <v>0</v>
      </c>
      <c r="BH522" s="148">
        <f>IF(N522="sníž. přenesená",J522,0)</f>
        <v>0</v>
      </c>
      <c r="BI522" s="148">
        <f>IF(N522="nulová",J522,0)</f>
        <v>0</v>
      </c>
      <c r="BJ522" s="15" t="s">
        <v>86</v>
      </c>
      <c r="BK522" s="148">
        <f>ROUND(I522*H522,2)</f>
        <v>0</v>
      </c>
      <c r="BL522" s="15" t="s">
        <v>296</v>
      </c>
      <c r="BM522" s="147" t="s">
        <v>1251</v>
      </c>
    </row>
    <row r="523" spans="2:65" s="1" customFormat="1" ht="19.5">
      <c r="B523" s="30"/>
      <c r="D523" s="150" t="s">
        <v>153</v>
      </c>
      <c r="F523" s="164" t="s">
        <v>854</v>
      </c>
      <c r="I523" s="165"/>
      <c r="L523" s="30"/>
      <c r="M523" s="166"/>
      <c r="T523" s="54"/>
      <c r="AT523" s="15" t="s">
        <v>153</v>
      </c>
      <c r="AU523" s="15" t="s">
        <v>88</v>
      </c>
    </row>
    <row r="524" spans="2:65" s="1" customFormat="1" ht="16.5" customHeight="1">
      <c r="B524" s="30"/>
      <c r="C524" s="170" t="s">
        <v>829</v>
      </c>
      <c r="D524" s="170" t="s">
        <v>241</v>
      </c>
      <c r="E524" s="171" t="s">
        <v>873</v>
      </c>
      <c r="F524" s="172" t="s">
        <v>874</v>
      </c>
      <c r="G524" s="173" t="s">
        <v>278</v>
      </c>
      <c r="H524" s="174">
        <v>2</v>
      </c>
      <c r="I524" s="175"/>
      <c r="J524" s="176">
        <f>ROUND(I524*H524,2)</f>
        <v>0</v>
      </c>
      <c r="K524" s="177"/>
      <c r="L524" s="178"/>
      <c r="M524" s="179" t="s">
        <v>1</v>
      </c>
      <c r="N524" s="180" t="s">
        <v>44</v>
      </c>
      <c r="P524" s="145">
        <f>O524*H524</f>
        <v>0</v>
      </c>
      <c r="Q524" s="145">
        <v>2.4099999999999998E-3</v>
      </c>
      <c r="R524" s="145">
        <f>Q524*H524</f>
        <v>4.8199999999999996E-3</v>
      </c>
      <c r="S524" s="145">
        <v>0</v>
      </c>
      <c r="T524" s="146">
        <f>S524*H524</f>
        <v>0</v>
      </c>
      <c r="AR524" s="147" t="s">
        <v>391</v>
      </c>
      <c r="AT524" s="147" t="s">
        <v>241</v>
      </c>
      <c r="AU524" s="147" t="s">
        <v>88</v>
      </c>
      <c r="AY524" s="15" t="s">
        <v>138</v>
      </c>
      <c r="BE524" s="148">
        <f>IF(N524="základní",J524,0)</f>
        <v>0</v>
      </c>
      <c r="BF524" s="148">
        <f>IF(N524="snížená",J524,0)</f>
        <v>0</v>
      </c>
      <c r="BG524" s="148">
        <f>IF(N524="zákl. přenesená",J524,0)</f>
        <v>0</v>
      </c>
      <c r="BH524" s="148">
        <f>IF(N524="sníž. přenesená",J524,0)</f>
        <v>0</v>
      </c>
      <c r="BI524" s="148">
        <f>IF(N524="nulová",J524,0)</f>
        <v>0</v>
      </c>
      <c r="BJ524" s="15" t="s">
        <v>86</v>
      </c>
      <c r="BK524" s="148">
        <f>ROUND(I524*H524,2)</f>
        <v>0</v>
      </c>
      <c r="BL524" s="15" t="s">
        <v>296</v>
      </c>
      <c r="BM524" s="147" t="s">
        <v>1252</v>
      </c>
    </row>
    <row r="525" spans="2:65" s="1" customFormat="1" ht="19.5">
      <c r="B525" s="30"/>
      <c r="D525" s="150" t="s">
        <v>153</v>
      </c>
      <c r="F525" s="164" t="s">
        <v>854</v>
      </c>
      <c r="I525" s="165"/>
      <c r="L525" s="30"/>
      <c r="M525" s="166"/>
      <c r="T525" s="54"/>
      <c r="AT525" s="15" t="s">
        <v>153</v>
      </c>
      <c r="AU525" s="15" t="s">
        <v>88</v>
      </c>
    </row>
    <row r="526" spans="2:65" s="1" customFormat="1" ht="16.5" customHeight="1">
      <c r="B526" s="30"/>
      <c r="C526" s="170" t="s">
        <v>834</v>
      </c>
      <c r="D526" s="170" t="s">
        <v>241</v>
      </c>
      <c r="E526" s="171" t="s">
        <v>877</v>
      </c>
      <c r="F526" s="172" t="s">
        <v>878</v>
      </c>
      <c r="G526" s="173" t="s">
        <v>278</v>
      </c>
      <c r="H526" s="174">
        <v>2</v>
      </c>
      <c r="I526" s="175"/>
      <c r="J526" s="176">
        <f>ROUND(I526*H526,2)</f>
        <v>0</v>
      </c>
      <c r="K526" s="177"/>
      <c r="L526" s="178"/>
      <c r="M526" s="179" t="s">
        <v>1</v>
      </c>
      <c r="N526" s="180" t="s">
        <v>44</v>
      </c>
      <c r="P526" s="145">
        <f>O526*H526</f>
        <v>0</v>
      </c>
      <c r="Q526" s="145">
        <v>2.4099999999999998E-3</v>
      </c>
      <c r="R526" s="145">
        <f>Q526*H526</f>
        <v>4.8199999999999996E-3</v>
      </c>
      <c r="S526" s="145">
        <v>0</v>
      </c>
      <c r="T526" s="146">
        <f>S526*H526</f>
        <v>0</v>
      </c>
      <c r="AR526" s="147" t="s">
        <v>391</v>
      </c>
      <c r="AT526" s="147" t="s">
        <v>241</v>
      </c>
      <c r="AU526" s="147" t="s">
        <v>88</v>
      </c>
      <c r="AY526" s="15" t="s">
        <v>138</v>
      </c>
      <c r="BE526" s="148">
        <f>IF(N526="základní",J526,0)</f>
        <v>0</v>
      </c>
      <c r="BF526" s="148">
        <f>IF(N526="snížená",J526,0)</f>
        <v>0</v>
      </c>
      <c r="BG526" s="148">
        <f>IF(N526="zákl. přenesená",J526,0)</f>
        <v>0</v>
      </c>
      <c r="BH526" s="148">
        <f>IF(N526="sníž. přenesená",J526,0)</f>
        <v>0</v>
      </c>
      <c r="BI526" s="148">
        <f>IF(N526="nulová",J526,0)</f>
        <v>0</v>
      </c>
      <c r="BJ526" s="15" t="s">
        <v>86</v>
      </c>
      <c r="BK526" s="148">
        <f>ROUND(I526*H526,2)</f>
        <v>0</v>
      </c>
      <c r="BL526" s="15" t="s">
        <v>296</v>
      </c>
      <c r="BM526" s="147" t="s">
        <v>1253</v>
      </c>
    </row>
    <row r="527" spans="2:65" s="1" customFormat="1" ht="19.5">
      <c r="B527" s="30"/>
      <c r="D527" s="150" t="s">
        <v>153</v>
      </c>
      <c r="F527" s="164" t="s">
        <v>854</v>
      </c>
      <c r="I527" s="165"/>
      <c r="L527" s="30"/>
      <c r="M527" s="166"/>
      <c r="T527" s="54"/>
      <c r="AT527" s="15" t="s">
        <v>153</v>
      </c>
      <c r="AU527" s="15" t="s">
        <v>88</v>
      </c>
    </row>
    <row r="528" spans="2:65" s="1" customFormat="1" ht="16.5" customHeight="1">
      <c r="B528" s="30"/>
      <c r="C528" s="135" t="s">
        <v>839</v>
      </c>
      <c r="D528" s="135" t="s">
        <v>141</v>
      </c>
      <c r="E528" s="136" t="s">
        <v>881</v>
      </c>
      <c r="F528" s="137" t="s">
        <v>882</v>
      </c>
      <c r="G528" s="138" t="s">
        <v>1135</v>
      </c>
      <c r="H528" s="139">
        <v>1</v>
      </c>
      <c r="I528" s="140"/>
      <c r="J528" s="141">
        <f>ROUND(I528*H528,2)</f>
        <v>0</v>
      </c>
      <c r="K528" s="142"/>
      <c r="L528" s="30"/>
      <c r="M528" s="143" t="s">
        <v>1</v>
      </c>
      <c r="N528" s="144" t="s">
        <v>44</v>
      </c>
      <c r="P528" s="145">
        <f>O528*H528</f>
        <v>0</v>
      </c>
      <c r="Q528" s="145">
        <v>1.7000000000000001E-4</v>
      </c>
      <c r="R528" s="145">
        <f>Q528*H528</f>
        <v>1.7000000000000001E-4</v>
      </c>
      <c r="S528" s="145">
        <v>0</v>
      </c>
      <c r="T528" s="146">
        <f>S528*H528</f>
        <v>0</v>
      </c>
      <c r="AR528" s="147" t="s">
        <v>296</v>
      </c>
      <c r="AT528" s="147" t="s">
        <v>141</v>
      </c>
      <c r="AU528" s="147" t="s">
        <v>88</v>
      </c>
      <c r="AY528" s="15" t="s">
        <v>138</v>
      </c>
      <c r="BE528" s="148">
        <f>IF(N528="základní",J528,0)</f>
        <v>0</v>
      </c>
      <c r="BF528" s="148">
        <f>IF(N528="snížená",J528,0)</f>
        <v>0</v>
      </c>
      <c r="BG528" s="148">
        <f>IF(N528="zákl. přenesená",J528,0)</f>
        <v>0</v>
      </c>
      <c r="BH528" s="148">
        <f>IF(N528="sníž. přenesená",J528,0)</f>
        <v>0</v>
      </c>
      <c r="BI528" s="148">
        <f>IF(N528="nulová",J528,0)</f>
        <v>0</v>
      </c>
      <c r="BJ528" s="15" t="s">
        <v>86</v>
      </c>
      <c r="BK528" s="148">
        <f>ROUND(I528*H528,2)</f>
        <v>0</v>
      </c>
      <c r="BL528" s="15" t="s">
        <v>296</v>
      </c>
      <c r="BM528" s="147" t="s">
        <v>1254</v>
      </c>
    </row>
    <row r="529" spans="2:65" s="1" customFormat="1" ht="16.5" customHeight="1">
      <c r="B529" s="30"/>
      <c r="C529" s="135" t="s">
        <v>845</v>
      </c>
      <c r="D529" s="135" t="s">
        <v>141</v>
      </c>
      <c r="E529" s="136" t="s">
        <v>885</v>
      </c>
      <c r="F529" s="137" t="s">
        <v>886</v>
      </c>
      <c r="G529" s="138" t="s">
        <v>1135</v>
      </c>
      <c r="H529" s="139">
        <v>1</v>
      </c>
      <c r="I529" s="140"/>
      <c r="J529" s="141">
        <f>ROUND(I529*H529,2)</f>
        <v>0</v>
      </c>
      <c r="K529" s="142"/>
      <c r="L529" s="30"/>
      <c r="M529" s="143" t="s">
        <v>1</v>
      </c>
      <c r="N529" s="144" t="s">
        <v>44</v>
      </c>
      <c r="P529" s="145">
        <f>O529*H529</f>
        <v>0</v>
      </c>
      <c r="Q529" s="145">
        <v>1.7000000000000001E-4</v>
      </c>
      <c r="R529" s="145">
        <f>Q529*H529</f>
        <v>1.7000000000000001E-4</v>
      </c>
      <c r="S529" s="145">
        <v>0</v>
      </c>
      <c r="T529" s="146">
        <f>S529*H529</f>
        <v>0</v>
      </c>
      <c r="AR529" s="147" t="s">
        <v>296</v>
      </c>
      <c r="AT529" s="147" t="s">
        <v>141</v>
      </c>
      <c r="AU529" s="147" t="s">
        <v>88</v>
      </c>
      <c r="AY529" s="15" t="s">
        <v>138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5" t="s">
        <v>86</v>
      </c>
      <c r="BK529" s="148">
        <f>ROUND(I529*H529,2)</f>
        <v>0</v>
      </c>
      <c r="BL529" s="15" t="s">
        <v>296</v>
      </c>
      <c r="BM529" s="147" t="s">
        <v>1255</v>
      </c>
    </row>
    <row r="530" spans="2:65" s="1" customFormat="1" ht="24.2" customHeight="1">
      <c r="B530" s="30"/>
      <c r="C530" s="135" t="s">
        <v>850</v>
      </c>
      <c r="D530" s="135" t="s">
        <v>141</v>
      </c>
      <c r="E530" s="136" t="s">
        <v>889</v>
      </c>
      <c r="F530" s="137" t="s">
        <v>890</v>
      </c>
      <c r="G530" s="138" t="s">
        <v>475</v>
      </c>
      <c r="H530" s="181"/>
      <c r="I530" s="140"/>
      <c r="J530" s="141">
        <f>ROUND(I530*H530,2)</f>
        <v>0</v>
      </c>
      <c r="K530" s="142"/>
      <c r="L530" s="30"/>
      <c r="M530" s="143" t="s">
        <v>1</v>
      </c>
      <c r="N530" s="144" t="s">
        <v>44</v>
      </c>
      <c r="P530" s="145">
        <f>O530*H530</f>
        <v>0</v>
      </c>
      <c r="Q530" s="145">
        <v>0</v>
      </c>
      <c r="R530" s="145">
        <f>Q530*H530</f>
        <v>0</v>
      </c>
      <c r="S530" s="145">
        <v>0</v>
      </c>
      <c r="T530" s="146">
        <f>S530*H530</f>
        <v>0</v>
      </c>
      <c r="AR530" s="147" t="s">
        <v>296</v>
      </c>
      <c r="AT530" s="147" t="s">
        <v>141</v>
      </c>
      <c r="AU530" s="147" t="s">
        <v>88</v>
      </c>
      <c r="AY530" s="15" t="s">
        <v>138</v>
      </c>
      <c r="BE530" s="148">
        <f>IF(N530="základní",J530,0)</f>
        <v>0</v>
      </c>
      <c r="BF530" s="148">
        <f>IF(N530="snížená",J530,0)</f>
        <v>0</v>
      </c>
      <c r="BG530" s="148">
        <f>IF(N530="zákl. přenesená",J530,0)</f>
        <v>0</v>
      </c>
      <c r="BH530" s="148">
        <f>IF(N530="sníž. přenesená",J530,0)</f>
        <v>0</v>
      </c>
      <c r="BI530" s="148">
        <f>IF(N530="nulová",J530,0)</f>
        <v>0</v>
      </c>
      <c r="BJ530" s="15" t="s">
        <v>86</v>
      </c>
      <c r="BK530" s="148">
        <f>ROUND(I530*H530,2)</f>
        <v>0</v>
      </c>
      <c r="BL530" s="15" t="s">
        <v>296</v>
      </c>
      <c r="BM530" s="147" t="s">
        <v>1256</v>
      </c>
    </row>
    <row r="531" spans="2:65" s="11" customFormat="1" ht="22.9" customHeight="1">
      <c r="B531" s="123"/>
      <c r="D531" s="124" t="s">
        <v>78</v>
      </c>
      <c r="E531" s="133" t="s">
        <v>892</v>
      </c>
      <c r="F531" s="133" t="s">
        <v>893</v>
      </c>
      <c r="I531" s="126"/>
      <c r="J531" s="134">
        <f>BK531</f>
        <v>0</v>
      </c>
      <c r="L531" s="123"/>
      <c r="M531" s="128"/>
      <c r="P531" s="129">
        <f>SUM(P532:P555)</f>
        <v>0</v>
      </c>
      <c r="R531" s="129">
        <f>SUM(R532:R555)</f>
        <v>2.5724999999999997E-3</v>
      </c>
      <c r="T531" s="130">
        <f>SUM(T532:T555)</f>
        <v>0</v>
      </c>
      <c r="AR531" s="124" t="s">
        <v>88</v>
      </c>
      <c r="AT531" s="131" t="s">
        <v>78</v>
      </c>
      <c r="AU531" s="131" t="s">
        <v>86</v>
      </c>
      <c r="AY531" s="124" t="s">
        <v>138</v>
      </c>
      <c r="BK531" s="132">
        <f>SUM(BK532:BK555)</f>
        <v>0</v>
      </c>
    </row>
    <row r="532" spans="2:65" s="1" customFormat="1" ht="16.5" customHeight="1">
      <c r="B532" s="30"/>
      <c r="C532" s="135" t="s">
        <v>855</v>
      </c>
      <c r="D532" s="135" t="s">
        <v>141</v>
      </c>
      <c r="E532" s="136" t="s">
        <v>895</v>
      </c>
      <c r="F532" s="137" t="s">
        <v>896</v>
      </c>
      <c r="G532" s="138" t="s">
        <v>238</v>
      </c>
      <c r="H532" s="139">
        <v>5.25</v>
      </c>
      <c r="I532" s="140"/>
      <c r="J532" s="141">
        <f>ROUND(I532*H532,2)</f>
        <v>0</v>
      </c>
      <c r="K532" s="142"/>
      <c r="L532" s="30"/>
      <c r="M532" s="143" t="s">
        <v>1</v>
      </c>
      <c r="N532" s="144" t="s">
        <v>44</v>
      </c>
      <c r="P532" s="145">
        <f>O532*H532</f>
        <v>0</v>
      </c>
      <c r="Q532" s="145">
        <v>0</v>
      </c>
      <c r="R532" s="145">
        <f>Q532*H532</f>
        <v>0</v>
      </c>
      <c r="S532" s="145">
        <v>0</v>
      </c>
      <c r="T532" s="146">
        <f>S532*H532</f>
        <v>0</v>
      </c>
      <c r="AR532" s="147" t="s">
        <v>296</v>
      </c>
      <c r="AT532" s="147" t="s">
        <v>141</v>
      </c>
      <c r="AU532" s="147" t="s">
        <v>88</v>
      </c>
      <c r="AY532" s="15" t="s">
        <v>138</v>
      </c>
      <c r="BE532" s="148">
        <f>IF(N532="základní",J532,0)</f>
        <v>0</v>
      </c>
      <c r="BF532" s="148">
        <f>IF(N532="snížená",J532,0)</f>
        <v>0</v>
      </c>
      <c r="BG532" s="148">
        <f>IF(N532="zákl. přenesená",J532,0)</f>
        <v>0</v>
      </c>
      <c r="BH532" s="148">
        <f>IF(N532="sníž. přenesená",J532,0)</f>
        <v>0</v>
      </c>
      <c r="BI532" s="148">
        <f>IF(N532="nulová",J532,0)</f>
        <v>0</v>
      </c>
      <c r="BJ532" s="15" t="s">
        <v>86</v>
      </c>
      <c r="BK532" s="148">
        <f>ROUND(I532*H532,2)</f>
        <v>0</v>
      </c>
      <c r="BL532" s="15" t="s">
        <v>296</v>
      </c>
      <c r="BM532" s="147" t="s">
        <v>897</v>
      </c>
    </row>
    <row r="533" spans="2:65" s="12" customFormat="1" ht="11.25">
      <c r="B533" s="149"/>
      <c r="D533" s="150" t="s">
        <v>147</v>
      </c>
      <c r="E533" s="151" t="s">
        <v>1</v>
      </c>
      <c r="F533" s="152" t="s">
        <v>898</v>
      </c>
      <c r="H533" s="153">
        <v>4</v>
      </c>
      <c r="I533" s="154"/>
      <c r="L533" s="149"/>
      <c r="M533" s="155"/>
      <c r="T533" s="156"/>
      <c r="AT533" s="151" t="s">
        <v>147</v>
      </c>
      <c r="AU533" s="151" t="s">
        <v>88</v>
      </c>
      <c r="AV533" s="12" t="s">
        <v>88</v>
      </c>
      <c r="AW533" s="12" t="s">
        <v>33</v>
      </c>
      <c r="AX533" s="12" t="s">
        <v>79</v>
      </c>
      <c r="AY533" s="151" t="s">
        <v>138</v>
      </c>
    </row>
    <row r="534" spans="2:65" s="12" customFormat="1" ht="11.25">
      <c r="B534" s="149"/>
      <c r="D534" s="150" t="s">
        <v>147</v>
      </c>
      <c r="E534" s="151" t="s">
        <v>1</v>
      </c>
      <c r="F534" s="152" t="s">
        <v>1257</v>
      </c>
      <c r="H534" s="153">
        <v>1.25</v>
      </c>
      <c r="I534" s="154"/>
      <c r="L534" s="149"/>
      <c r="M534" s="155"/>
      <c r="T534" s="156"/>
      <c r="AT534" s="151" t="s">
        <v>147</v>
      </c>
      <c r="AU534" s="151" t="s">
        <v>88</v>
      </c>
      <c r="AV534" s="12" t="s">
        <v>88</v>
      </c>
      <c r="AW534" s="12" t="s">
        <v>33</v>
      </c>
      <c r="AX534" s="12" t="s">
        <v>79</v>
      </c>
      <c r="AY534" s="151" t="s">
        <v>138</v>
      </c>
    </row>
    <row r="535" spans="2:65" s="13" customFormat="1" ht="11.25">
      <c r="B535" s="157"/>
      <c r="D535" s="150" t="s">
        <v>147</v>
      </c>
      <c r="E535" s="158" t="s">
        <v>1</v>
      </c>
      <c r="F535" s="159" t="s">
        <v>148</v>
      </c>
      <c r="H535" s="160">
        <v>5.25</v>
      </c>
      <c r="I535" s="161"/>
      <c r="L535" s="157"/>
      <c r="M535" s="162"/>
      <c r="T535" s="163"/>
      <c r="AT535" s="158" t="s">
        <v>147</v>
      </c>
      <c r="AU535" s="158" t="s">
        <v>88</v>
      </c>
      <c r="AV535" s="13" t="s">
        <v>149</v>
      </c>
      <c r="AW535" s="13" t="s">
        <v>33</v>
      </c>
      <c r="AX535" s="13" t="s">
        <v>86</v>
      </c>
      <c r="AY535" s="158" t="s">
        <v>138</v>
      </c>
    </row>
    <row r="536" spans="2:65" s="1" customFormat="1" ht="24.2" customHeight="1">
      <c r="B536" s="30"/>
      <c r="C536" s="135" t="s">
        <v>860</v>
      </c>
      <c r="D536" s="135" t="s">
        <v>141</v>
      </c>
      <c r="E536" s="136" t="s">
        <v>901</v>
      </c>
      <c r="F536" s="137" t="s">
        <v>902</v>
      </c>
      <c r="G536" s="138" t="s">
        <v>238</v>
      </c>
      <c r="H536" s="139">
        <v>5.25</v>
      </c>
      <c r="I536" s="140"/>
      <c r="J536" s="141">
        <f>ROUND(I536*H536,2)</f>
        <v>0</v>
      </c>
      <c r="K536" s="142"/>
      <c r="L536" s="30"/>
      <c r="M536" s="143" t="s">
        <v>1</v>
      </c>
      <c r="N536" s="144" t="s">
        <v>44</v>
      </c>
      <c r="P536" s="145">
        <f>O536*H536</f>
        <v>0</v>
      </c>
      <c r="Q536" s="145">
        <v>1.1E-4</v>
      </c>
      <c r="R536" s="145">
        <f>Q536*H536</f>
        <v>5.775E-4</v>
      </c>
      <c r="S536" s="145">
        <v>0</v>
      </c>
      <c r="T536" s="146">
        <f>S536*H536</f>
        <v>0</v>
      </c>
      <c r="AR536" s="147" t="s">
        <v>296</v>
      </c>
      <c r="AT536" s="147" t="s">
        <v>141</v>
      </c>
      <c r="AU536" s="147" t="s">
        <v>88</v>
      </c>
      <c r="AY536" s="15" t="s">
        <v>138</v>
      </c>
      <c r="BE536" s="148">
        <f>IF(N536="základní",J536,0)</f>
        <v>0</v>
      </c>
      <c r="BF536" s="148">
        <f>IF(N536="snížená",J536,0)</f>
        <v>0</v>
      </c>
      <c r="BG536" s="148">
        <f>IF(N536="zákl. přenesená",J536,0)</f>
        <v>0</v>
      </c>
      <c r="BH536" s="148">
        <f>IF(N536="sníž. přenesená",J536,0)</f>
        <v>0</v>
      </c>
      <c r="BI536" s="148">
        <f>IF(N536="nulová",J536,0)</f>
        <v>0</v>
      </c>
      <c r="BJ536" s="15" t="s">
        <v>86</v>
      </c>
      <c r="BK536" s="148">
        <f>ROUND(I536*H536,2)</f>
        <v>0</v>
      </c>
      <c r="BL536" s="15" t="s">
        <v>296</v>
      </c>
      <c r="BM536" s="147" t="s">
        <v>903</v>
      </c>
    </row>
    <row r="537" spans="2:65" s="12" customFormat="1" ht="11.25">
      <c r="B537" s="149"/>
      <c r="D537" s="150" t="s">
        <v>147</v>
      </c>
      <c r="E537" s="151" t="s">
        <v>1</v>
      </c>
      <c r="F537" s="152" t="s">
        <v>898</v>
      </c>
      <c r="H537" s="153">
        <v>4</v>
      </c>
      <c r="I537" s="154"/>
      <c r="L537" s="149"/>
      <c r="M537" s="155"/>
      <c r="T537" s="156"/>
      <c r="AT537" s="151" t="s">
        <v>147</v>
      </c>
      <c r="AU537" s="151" t="s">
        <v>88</v>
      </c>
      <c r="AV537" s="12" t="s">
        <v>88</v>
      </c>
      <c r="AW537" s="12" t="s">
        <v>33</v>
      </c>
      <c r="AX537" s="12" t="s">
        <v>79</v>
      </c>
      <c r="AY537" s="151" t="s">
        <v>138</v>
      </c>
    </row>
    <row r="538" spans="2:65" s="12" customFormat="1" ht="11.25">
      <c r="B538" s="149"/>
      <c r="D538" s="150" t="s">
        <v>147</v>
      </c>
      <c r="E538" s="151" t="s">
        <v>1</v>
      </c>
      <c r="F538" s="152" t="s">
        <v>1257</v>
      </c>
      <c r="H538" s="153">
        <v>1.25</v>
      </c>
      <c r="I538" s="154"/>
      <c r="L538" s="149"/>
      <c r="M538" s="155"/>
      <c r="T538" s="156"/>
      <c r="AT538" s="151" t="s">
        <v>147</v>
      </c>
      <c r="AU538" s="151" t="s">
        <v>88</v>
      </c>
      <c r="AV538" s="12" t="s">
        <v>88</v>
      </c>
      <c r="AW538" s="12" t="s">
        <v>33</v>
      </c>
      <c r="AX538" s="12" t="s">
        <v>79</v>
      </c>
      <c r="AY538" s="151" t="s">
        <v>138</v>
      </c>
    </row>
    <row r="539" spans="2:65" s="13" customFormat="1" ht="11.25">
      <c r="B539" s="157"/>
      <c r="D539" s="150" t="s">
        <v>147</v>
      </c>
      <c r="E539" s="158" t="s">
        <v>1</v>
      </c>
      <c r="F539" s="159" t="s">
        <v>148</v>
      </c>
      <c r="H539" s="160">
        <v>5.25</v>
      </c>
      <c r="I539" s="161"/>
      <c r="L539" s="157"/>
      <c r="M539" s="162"/>
      <c r="T539" s="163"/>
      <c r="AT539" s="158" t="s">
        <v>147</v>
      </c>
      <c r="AU539" s="158" t="s">
        <v>88</v>
      </c>
      <c r="AV539" s="13" t="s">
        <v>149</v>
      </c>
      <c r="AW539" s="13" t="s">
        <v>33</v>
      </c>
      <c r="AX539" s="13" t="s">
        <v>86</v>
      </c>
      <c r="AY539" s="158" t="s">
        <v>138</v>
      </c>
    </row>
    <row r="540" spans="2:65" s="1" customFormat="1" ht="24.2" customHeight="1">
      <c r="B540" s="30"/>
      <c r="C540" s="135" t="s">
        <v>864</v>
      </c>
      <c r="D540" s="135" t="s">
        <v>141</v>
      </c>
      <c r="E540" s="136" t="s">
        <v>905</v>
      </c>
      <c r="F540" s="137" t="s">
        <v>906</v>
      </c>
      <c r="G540" s="138" t="s">
        <v>238</v>
      </c>
      <c r="H540" s="139">
        <v>5.25</v>
      </c>
      <c r="I540" s="140"/>
      <c r="J540" s="141">
        <f>ROUND(I540*H540,2)</f>
        <v>0</v>
      </c>
      <c r="K540" s="142"/>
      <c r="L540" s="30"/>
      <c r="M540" s="143" t="s">
        <v>1</v>
      </c>
      <c r="N540" s="144" t="s">
        <v>44</v>
      </c>
      <c r="P540" s="145">
        <f>O540*H540</f>
        <v>0</v>
      </c>
      <c r="Q540" s="145">
        <v>0</v>
      </c>
      <c r="R540" s="145">
        <f>Q540*H540</f>
        <v>0</v>
      </c>
      <c r="S540" s="145">
        <v>0</v>
      </c>
      <c r="T540" s="146">
        <f>S540*H540</f>
        <v>0</v>
      </c>
      <c r="AR540" s="147" t="s">
        <v>296</v>
      </c>
      <c r="AT540" s="147" t="s">
        <v>141</v>
      </c>
      <c r="AU540" s="147" t="s">
        <v>88</v>
      </c>
      <c r="AY540" s="15" t="s">
        <v>138</v>
      </c>
      <c r="BE540" s="148">
        <f>IF(N540="základní",J540,0)</f>
        <v>0</v>
      </c>
      <c r="BF540" s="148">
        <f>IF(N540="snížená",J540,0)</f>
        <v>0</v>
      </c>
      <c r="BG540" s="148">
        <f>IF(N540="zákl. přenesená",J540,0)</f>
        <v>0</v>
      </c>
      <c r="BH540" s="148">
        <f>IF(N540="sníž. přenesená",J540,0)</f>
        <v>0</v>
      </c>
      <c r="BI540" s="148">
        <f>IF(N540="nulová",J540,0)</f>
        <v>0</v>
      </c>
      <c r="BJ540" s="15" t="s">
        <v>86</v>
      </c>
      <c r="BK540" s="148">
        <f>ROUND(I540*H540,2)</f>
        <v>0</v>
      </c>
      <c r="BL540" s="15" t="s">
        <v>296</v>
      </c>
      <c r="BM540" s="147" t="s">
        <v>907</v>
      </c>
    </row>
    <row r="541" spans="2:65" s="12" customFormat="1" ht="11.25">
      <c r="B541" s="149"/>
      <c r="D541" s="150" t="s">
        <v>147</v>
      </c>
      <c r="E541" s="151" t="s">
        <v>1</v>
      </c>
      <c r="F541" s="152" t="s">
        <v>898</v>
      </c>
      <c r="H541" s="153">
        <v>4</v>
      </c>
      <c r="I541" s="154"/>
      <c r="L541" s="149"/>
      <c r="M541" s="155"/>
      <c r="T541" s="156"/>
      <c r="AT541" s="151" t="s">
        <v>147</v>
      </c>
      <c r="AU541" s="151" t="s">
        <v>88</v>
      </c>
      <c r="AV541" s="12" t="s">
        <v>88</v>
      </c>
      <c r="AW541" s="12" t="s">
        <v>33</v>
      </c>
      <c r="AX541" s="12" t="s">
        <v>79</v>
      </c>
      <c r="AY541" s="151" t="s">
        <v>138</v>
      </c>
    </row>
    <row r="542" spans="2:65" s="12" customFormat="1" ht="11.25">
      <c r="B542" s="149"/>
      <c r="D542" s="150" t="s">
        <v>147</v>
      </c>
      <c r="E542" s="151" t="s">
        <v>1</v>
      </c>
      <c r="F542" s="152" t="s">
        <v>1257</v>
      </c>
      <c r="H542" s="153">
        <v>1.25</v>
      </c>
      <c r="I542" s="154"/>
      <c r="L542" s="149"/>
      <c r="M542" s="155"/>
      <c r="T542" s="156"/>
      <c r="AT542" s="151" t="s">
        <v>147</v>
      </c>
      <c r="AU542" s="151" t="s">
        <v>88</v>
      </c>
      <c r="AV542" s="12" t="s">
        <v>88</v>
      </c>
      <c r="AW542" s="12" t="s">
        <v>33</v>
      </c>
      <c r="AX542" s="12" t="s">
        <v>79</v>
      </c>
      <c r="AY542" s="151" t="s">
        <v>138</v>
      </c>
    </row>
    <row r="543" spans="2:65" s="13" customFormat="1" ht="11.25">
      <c r="B543" s="157"/>
      <c r="D543" s="150" t="s">
        <v>147</v>
      </c>
      <c r="E543" s="158" t="s">
        <v>1</v>
      </c>
      <c r="F543" s="159" t="s">
        <v>148</v>
      </c>
      <c r="H543" s="160">
        <v>5.25</v>
      </c>
      <c r="I543" s="161"/>
      <c r="L543" s="157"/>
      <c r="M543" s="162"/>
      <c r="T543" s="163"/>
      <c r="AT543" s="158" t="s">
        <v>147</v>
      </c>
      <c r="AU543" s="158" t="s">
        <v>88</v>
      </c>
      <c r="AV543" s="13" t="s">
        <v>149</v>
      </c>
      <c r="AW543" s="13" t="s">
        <v>33</v>
      </c>
      <c r="AX543" s="13" t="s">
        <v>86</v>
      </c>
      <c r="AY543" s="158" t="s">
        <v>138</v>
      </c>
    </row>
    <row r="544" spans="2:65" s="1" customFormat="1" ht="24.2" customHeight="1">
      <c r="B544" s="30"/>
      <c r="C544" s="135" t="s">
        <v>868</v>
      </c>
      <c r="D544" s="135" t="s">
        <v>141</v>
      </c>
      <c r="E544" s="136" t="s">
        <v>909</v>
      </c>
      <c r="F544" s="137" t="s">
        <v>910</v>
      </c>
      <c r="G544" s="138" t="s">
        <v>238</v>
      </c>
      <c r="H544" s="139">
        <v>5.25</v>
      </c>
      <c r="I544" s="140"/>
      <c r="J544" s="141">
        <f>ROUND(I544*H544,2)</f>
        <v>0</v>
      </c>
      <c r="K544" s="142"/>
      <c r="L544" s="30"/>
      <c r="M544" s="143" t="s">
        <v>1</v>
      </c>
      <c r="N544" s="144" t="s">
        <v>44</v>
      </c>
      <c r="P544" s="145">
        <f>O544*H544</f>
        <v>0</v>
      </c>
      <c r="Q544" s="145">
        <v>1.3999999999999999E-4</v>
      </c>
      <c r="R544" s="145">
        <f>Q544*H544</f>
        <v>7.3499999999999998E-4</v>
      </c>
      <c r="S544" s="145">
        <v>0</v>
      </c>
      <c r="T544" s="146">
        <f>S544*H544</f>
        <v>0</v>
      </c>
      <c r="AR544" s="147" t="s">
        <v>296</v>
      </c>
      <c r="AT544" s="147" t="s">
        <v>141</v>
      </c>
      <c r="AU544" s="147" t="s">
        <v>88</v>
      </c>
      <c r="AY544" s="15" t="s">
        <v>138</v>
      </c>
      <c r="BE544" s="148">
        <f>IF(N544="základní",J544,0)</f>
        <v>0</v>
      </c>
      <c r="BF544" s="148">
        <f>IF(N544="snížená",J544,0)</f>
        <v>0</v>
      </c>
      <c r="BG544" s="148">
        <f>IF(N544="zákl. přenesená",J544,0)</f>
        <v>0</v>
      </c>
      <c r="BH544" s="148">
        <f>IF(N544="sníž. přenesená",J544,0)</f>
        <v>0</v>
      </c>
      <c r="BI544" s="148">
        <f>IF(N544="nulová",J544,0)</f>
        <v>0</v>
      </c>
      <c r="BJ544" s="15" t="s">
        <v>86</v>
      </c>
      <c r="BK544" s="148">
        <f>ROUND(I544*H544,2)</f>
        <v>0</v>
      </c>
      <c r="BL544" s="15" t="s">
        <v>296</v>
      </c>
      <c r="BM544" s="147" t="s">
        <v>911</v>
      </c>
    </row>
    <row r="545" spans="2:65" s="12" customFormat="1" ht="11.25">
      <c r="B545" s="149"/>
      <c r="D545" s="150" t="s">
        <v>147</v>
      </c>
      <c r="E545" s="151" t="s">
        <v>1</v>
      </c>
      <c r="F545" s="152" t="s">
        <v>898</v>
      </c>
      <c r="H545" s="153">
        <v>4</v>
      </c>
      <c r="I545" s="154"/>
      <c r="L545" s="149"/>
      <c r="M545" s="155"/>
      <c r="T545" s="156"/>
      <c r="AT545" s="151" t="s">
        <v>147</v>
      </c>
      <c r="AU545" s="151" t="s">
        <v>88</v>
      </c>
      <c r="AV545" s="12" t="s">
        <v>88</v>
      </c>
      <c r="AW545" s="12" t="s">
        <v>33</v>
      </c>
      <c r="AX545" s="12" t="s">
        <v>79</v>
      </c>
      <c r="AY545" s="151" t="s">
        <v>138</v>
      </c>
    </row>
    <row r="546" spans="2:65" s="12" customFormat="1" ht="11.25">
      <c r="B546" s="149"/>
      <c r="D546" s="150" t="s">
        <v>147</v>
      </c>
      <c r="E546" s="151" t="s">
        <v>1</v>
      </c>
      <c r="F546" s="152" t="s">
        <v>1257</v>
      </c>
      <c r="H546" s="153">
        <v>1.25</v>
      </c>
      <c r="I546" s="154"/>
      <c r="L546" s="149"/>
      <c r="M546" s="155"/>
      <c r="T546" s="156"/>
      <c r="AT546" s="151" t="s">
        <v>147</v>
      </c>
      <c r="AU546" s="151" t="s">
        <v>88</v>
      </c>
      <c r="AV546" s="12" t="s">
        <v>88</v>
      </c>
      <c r="AW546" s="12" t="s">
        <v>33</v>
      </c>
      <c r="AX546" s="12" t="s">
        <v>79</v>
      </c>
      <c r="AY546" s="151" t="s">
        <v>138</v>
      </c>
    </row>
    <row r="547" spans="2:65" s="13" customFormat="1" ht="11.25">
      <c r="B547" s="157"/>
      <c r="D547" s="150" t="s">
        <v>147</v>
      </c>
      <c r="E547" s="158" t="s">
        <v>1</v>
      </c>
      <c r="F547" s="159" t="s">
        <v>148</v>
      </c>
      <c r="H547" s="160">
        <v>5.25</v>
      </c>
      <c r="I547" s="161"/>
      <c r="L547" s="157"/>
      <c r="M547" s="162"/>
      <c r="T547" s="163"/>
      <c r="AT547" s="158" t="s">
        <v>147</v>
      </c>
      <c r="AU547" s="158" t="s">
        <v>88</v>
      </c>
      <c r="AV547" s="13" t="s">
        <v>149</v>
      </c>
      <c r="AW547" s="13" t="s">
        <v>33</v>
      </c>
      <c r="AX547" s="13" t="s">
        <v>86</v>
      </c>
      <c r="AY547" s="158" t="s">
        <v>138</v>
      </c>
    </row>
    <row r="548" spans="2:65" s="1" customFormat="1" ht="24.2" customHeight="1">
      <c r="B548" s="30"/>
      <c r="C548" s="135" t="s">
        <v>872</v>
      </c>
      <c r="D548" s="135" t="s">
        <v>141</v>
      </c>
      <c r="E548" s="136" t="s">
        <v>913</v>
      </c>
      <c r="F548" s="137" t="s">
        <v>914</v>
      </c>
      <c r="G548" s="138" t="s">
        <v>238</v>
      </c>
      <c r="H548" s="139">
        <v>5.25</v>
      </c>
      <c r="I548" s="140"/>
      <c r="J548" s="141">
        <f>ROUND(I548*H548,2)</f>
        <v>0</v>
      </c>
      <c r="K548" s="142"/>
      <c r="L548" s="30"/>
      <c r="M548" s="143" t="s">
        <v>1</v>
      </c>
      <c r="N548" s="144" t="s">
        <v>44</v>
      </c>
      <c r="P548" s="145">
        <f>O548*H548</f>
        <v>0</v>
      </c>
      <c r="Q548" s="145">
        <v>1.2E-4</v>
      </c>
      <c r="R548" s="145">
        <f>Q548*H548</f>
        <v>6.3000000000000003E-4</v>
      </c>
      <c r="S548" s="145">
        <v>0</v>
      </c>
      <c r="T548" s="146">
        <f>S548*H548</f>
        <v>0</v>
      </c>
      <c r="AR548" s="147" t="s">
        <v>296</v>
      </c>
      <c r="AT548" s="147" t="s">
        <v>141</v>
      </c>
      <c r="AU548" s="147" t="s">
        <v>88</v>
      </c>
      <c r="AY548" s="15" t="s">
        <v>138</v>
      </c>
      <c r="BE548" s="148">
        <f>IF(N548="základní",J548,0)</f>
        <v>0</v>
      </c>
      <c r="BF548" s="148">
        <f>IF(N548="snížená",J548,0)</f>
        <v>0</v>
      </c>
      <c r="BG548" s="148">
        <f>IF(N548="zákl. přenesená",J548,0)</f>
        <v>0</v>
      </c>
      <c r="BH548" s="148">
        <f>IF(N548="sníž. přenesená",J548,0)</f>
        <v>0</v>
      </c>
      <c r="BI548" s="148">
        <f>IF(N548="nulová",J548,0)</f>
        <v>0</v>
      </c>
      <c r="BJ548" s="15" t="s">
        <v>86</v>
      </c>
      <c r="BK548" s="148">
        <f>ROUND(I548*H548,2)</f>
        <v>0</v>
      </c>
      <c r="BL548" s="15" t="s">
        <v>296</v>
      </c>
      <c r="BM548" s="147" t="s">
        <v>915</v>
      </c>
    </row>
    <row r="549" spans="2:65" s="12" customFormat="1" ht="11.25">
      <c r="B549" s="149"/>
      <c r="D549" s="150" t="s">
        <v>147</v>
      </c>
      <c r="E549" s="151" t="s">
        <v>1</v>
      </c>
      <c r="F549" s="152" t="s">
        <v>898</v>
      </c>
      <c r="H549" s="153">
        <v>4</v>
      </c>
      <c r="I549" s="154"/>
      <c r="L549" s="149"/>
      <c r="M549" s="155"/>
      <c r="T549" s="156"/>
      <c r="AT549" s="151" t="s">
        <v>147</v>
      </c>
      <c r="AU549" s="151" t="s">
        <v>88</v>
      </c>
      <c r="AV549" s="12" t="s">
        <v>88</v>
      </c>
      <c r="AW549" s="12" t="s">
        <v>33</v>
      </c>
      <c r="AX549" s="12" t="s">
        <v>79</v>
      </c>
      <c r="AY549" s="151" t="s">
        <v>138</v>
      </c>
    </row>
    <row r="550" spans="2:65" s="12" customFormat="1" ht="11.25">
      <c r="B550" s="149"/>
      <c r="D550" s="150" t="s">
        <v>147</v>
      </c>
      <c r="E550" s="151" t="s">
        <v>1</v>
      </c>
      <c r="F550" s="152" t="s">
        <v>1257</v>
      </c>
      <c r="H550" s="153">
        <v>1.25</v>
      </c>
      <c r="I550" s="154"/>
      <c r="L550" s="149"/>
      <c r="M550" s="155"/>
      <c r="T550" s="156"/>
      <c r="AT550" s="151" t="s">
        <v>147</v>
      </c>
      <c r="AU550" s="151" t="s">
        <v>88</v>
      </c>
      <c r="AV550" s="12" t="s">
        <v>88</v>
      </c>
      <c r="AW550" s="12" t="s">
        <v>33</v>
      </c>
      <c r="AX550" s="12" t="s">
        <v>79</v>
      </c>
      <c r="AY550" s="151" t="s">
        <v>138</v>
      </c>
    </row>
    <row r="551" spans="2:65" s="13" customFormat="1" ht="11.25">
      <c r="B551" s="157"/>
      <c r="D551" s="150" t="s">
        <v>147</v>
      </c>
      <c r="E551" s="158" t="s">
        <v>1</v>
      </c>
      <c r="F551" s="159" t="s">
        <v>148</v>
      </c>
      <c r="H551" s="160">
        <v>5.25</v>
      </c>
      <c r="I551" s="161"/>
      <c r="L551" s="157"/>
      <c r="M551" s="162"/>
      <c r="T551" s="163"/>
      <c r="AT551" s="158" t="s">
        <v>147</v>
      </c>
      <c r="AU551" s="158" t="s">
        <v>88</v>
      </c>
      <c r="AV551" s="13" t="s">
        <v>149</v>
      </c>
      <c r="AW551" s="13" t="s">
        <v>33</v>
      </c>
      <c r="AX551" s="13" t="s">
        <v>86</v>
      </c>
      <c r="AY551" s="158" t="s">
        <v>138</v>
      </c>
    </row>
    <row r="552" spans="2:65" s="1" customFormat="1" ht="24.2" customHeight="1">
      <c r="B552" s="30"/>
      <c r="C552" s="135" t="s">
        <v>876</v>
      </c>
      <c r="D552" s="135" t="s">
        <v>141</v>
      </c>
      <c r="E552" s="136" t="s">
        <v>917</v>
      </c>
      <c r="F552" s="137" t="s">
        <v>918</v>
      </c>
      <c r="G552" s="138" t="s">
        <v>238</v>
      </c>
      <c r="H552" s="139">
        <v>5.25</v>
      </c>
      <c r="I552" s="140"/>
      <c r="J552" s="141">
        <f>ROUND(I552*H552,2)</f>
        <v>0</v>
      </c>
      <c r="K552" s="142"/>
      <c r="L552" s="30"/>
      <c r="M552" s="143" t="s">
        <v>1</v>
      </c>
      <c r="N552" s="144" t="s">
        <v>44</v>
      </c>
      <c r="P552" s="145">
        <f>O552*H552</f>
        <v>0</v>
      </c>
      <c r="Q552" s="145">
        <v>1.2E-4</v>
      </c>
      <c r="R552" s="145">
        <f>Q552*H552</f>
        <v>6.3000000000000003E-4</v>
      </c>
      <c r="S552" s="145">
        <v>0</v>
      </c>
      <c r="T552" s="146">
        <f>S552*H552</f>
        <v>0</v>
      </c>
      <c r="AR552" s="147" t="s">
        <v>296</v>
      </c>
      <c r="AT552" s="147" t="s">
        <v>141</v>
      </c>
      <c r="AU552" s="147" t="s">
        <v>88</v>
      </c>
      <c r="AY552" s="15" t="s">
        <v>138</v>
      </c>
      <c r="BE552" s="148">
        <f>IF(N552="základní",J552,0)</f>
        <v>0</v>
      </c>
      <c r="BF552" s="148">
        <f>IF(N552="snížená",J552,0)</f>
        <v>0</v>
      </c>
      <c r="BG552" s="148">
        <f>IF(N552="zákl. přenesená",J552,0)</f>
        <v>0</v>
      </c>
      <c r="BH552" s="148">
        <f>IF(N552="sníž. přenesená",J552,0)</f>
        <v>0</v>
      </c>
      <c r="BI552" s="148">
        <f>IF(N552="nulová",J552,0)</f>
        <v>0</v>
      </c>
      <c r="BJ552" s="15" t="s">
        <v>86</v>
      </c>
      <c r="BK552" s="148">
        <f>ROUND(I552*H552,2)</f>
        <v>0</v>
      </c>
      <c r="BL552" s="15" t="s">
        <v>296</v>
      </c>
      <c r="BM552" s="147" t="s">
        <v>919</v>
      </c>
    </row>
    <row r="553" spans="2:65" s="12" customFormat="1" ht="11.25">
      <c r="B553" s="149"/>
      <c r="D553" s="150" t="s">
        <v>147</v>
      </c>
      <c r="E553" s="151" t="s">
        <v>1</v>
      </c>
      <c r="F553" s="152" t="s">
        <v>898</v>
      </c>
      <c r="H553" s="153">
        <v>4</v>
      </c>
      <c r="I553" s="154"/>
      <c r="L553" s="149"/>
      <c r="M553" s="155"/>
      <c r="T553" s="156"/>
      <c r="AT553" s="151" t="s">
        <v>147</v>
      </c>
      <c r="AU553" s="151" t="s">
        <v>88</v>
      </c>
      <c r="AV553" s="12" t="s">
        <v>88</v>
      </c>
      <c r="AW553" s="12" t="s">
        <v>33</v>
      </c>
      <c r="AX553" s="12" t="s">
        <v>79</v>
      </c>
      <c r="AY553" s="151" t="s">
        <v>138</v>
      </c>
    </row>
    <row r="554" spans="2:65" s="12" customFormat="1" ht="11.25">
      <c r="B554" s="149"/>
      <c r="D554" s="150" t="s">
        <v>147</v>
      </c>
      <c r="E554" s="151" t="s">
        <v>1</v>
      </c>
      <c r="F554" s="152" t="s">
        <v>1257</v>
      </c>
      <c r="H554" s="153">
        <v>1.25</v>
      </c>
      <c r="I554" s="154"/>
      <c r="L554" s="149"/>
      <c r="M554" s="155"/>
      <c r="T554" s="156"/>
      <c r="AT554" s="151" t="s">
        <v>147</v>
      </c>
      <c r="AU554" s="151" t="s">
        <v>88</v>
      </c>
      <c r="AV554" s="12" t="s">
        <v>88</v>
      </c>
      <c r="AW554" s="12" t="s">
        <v>33</v>
      </c>
      <c r="AX554" s="12" t="s">
        <v>79</v>
      </c>
      <c r="AY554" s="151" t="s">
        <v>138</v>
      </c>
    </row>
    <row r="555" spans="2:65" s="13" customFormat="1" ht="11.25">
      <c r="B555" s="157"/>
      <c r="D555" s="150" t="s">
        <v>147</v>
      </c>
      <c r="E555" s="158" t="s">
        <v>1</v>
      </c>
      <c r="F555" s="159" t="s">
        <v>148</v>
      </c>
      <c r="H555" s="160">
        <v>5.25</v>
      </c>
      <c r="I555" s="161"/>
      <c r="L555" s="157"/>
      <c r="M555" s="162"/>
      <c r="T555" s="163"/>
      <c r="AT555" s="158" t="s">
        <v>147</v>
      </c>
      <c r="AU555" s="158" t="s">
        <v>88</v>
      </c>
      <c r="AV555" s="13" t="s">
        <v>149</v>
      </c>
      <c r="AW555" s="13" t="s">
        <v>33</v>
      </c>
      <c r="AX555" s="13" t="s">
        <v>86</v>
      </c>
      <c r="AY555" s="158" t="s">
        <v>138</v>
      </c>
    </row>
    <row r="556" spans="2:65" s="11" customFormat="1" ht="22.9" customHeight="1">
      <c r="B556" s="123"/>
      <c r="D556" s="124" t="s">
        <v>78</v>
      </c>
      <c r="E556" s="133" t="s">
        <v>920</v>
      </c>
      <c r="F556" s="133" t="s">
        <v>921</v>
      </c>
      <c r="I556" s="126"/>
      <c r="J556" s="134">
        <f>BK556</f>
        <v>0</v>
      </c>
      <c r="L556" s="123"/>
      <c r="M556" s="128"/>
      <c r="P556" s="129">
        <f>SUM(P557:P562)</f>
        <v>0</v>
      </c>
      <c r="R556" s="129">
        <f>SUM(R557:R562)</f>
        <v>1.92E-3</v>
      </c>
      <c r="T556" s="130">
        <f>SUM(T557:T562)</f>
        <v>0</v>
      </c>
      <c r="AR556" s="124" t="s">
        <v>88</v>
      </c>
      <c r="AT556" s="131" t="s">
        <v>78</v>
      </c>
      <c r="AU556" s="131" t="s">
        <v>86</v>
      </c>
      <c r="AY556" s="124" t="s">
        <v>138</v>
      </c>
      <c r="BK556" s="132">
        <f>SUM(BK557:BK562)</f>
        <v>0</v>
      </c>
    </row>
    <row r="557" spans="2:65" s="1" customFormat="1" ht="24.2" customHeight="1">
      <c r="B557" s="30"/>
      <c r="C557" s="135" t="s">
        <v>880</v>
      </c>
      <c r="D557" s="135" t="s">
        <v>141</v>
      </c>
      <c r="E557" s="136" t="s">
        <v>923</v>
      </c>
      <c r="F557" s="137" t="s">
        <v>924</v>
      </c>
      <c r="G557" s="138" t="s">
        <v>238</v>
      </c>
      <c r="H557" s="139">
        <v>4</v>
      </c>
      <c r="I557" s="140"/>
      <c r="J557" s="141">
        <f>ROUND(I557*H557,2)</f>
        <v>0</v>
      </c>
      <c r="K557" s="142"/>
      <c r="L557" s="30"/>
      <c r="M557" s="143" t="s">
        <v>1</v>
      </c>
      <c r="N557" s="144" t="s">
        <v>44</v>
      </c>
      <c r="P557" s="145">
        <f>O557*H557</f>
        <v>0</v>
      </c>
      <c r="Q557" s="145">
        <v>2.1000000000000001E-4</v>
      </c>
      <c r="R557" s="145">
        <f>Q557*H557</f>
        <v>8.4000000000000003E-4</v>
      </c>
      <c r="S557" s="145">
        <v>0</v>
      </c>
      <c r="T557" s="146">
        <f>S557*H557</f>
        <v>0</v>
      </c>
      <c r="AR557" s="147" t="s">
        <v>296</v>
      </c>
      <c r="AT557" s="147" t="s">
        <v>141</v>
      </c>
      <c r="AU557" s="147" t="s">
        <v>88</v>
      </c>
      <c r="AY557" s="15" t="s">
        <v>138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5" t="s">
        <v>86</v>
      </c>
      <c r="BK557" s="148">
        <f>ROUND(I557*H557,2)</f>
        <v>0</v>
      </c>
      <c r="BL557" s="15" t="s">
        <v>296</v>
      </c>
      <c r="BM557" s="147" t="s">
        <v>925</v>
      </c>
    </row>
    <row r="558" spans="2:65" s="12" customFormat="1" ht="11.25">
      <c r="B558" s="149"/>
      <c r="D558" s="150" t="s">
        <v>147</v>
      </c>
      <c r="E558" s="151" t="s">
        <v>1</v>
      </c>
      <c r="F558" s="152" t="s">
        <v>1147</v>
      </c>
      <c r="H558" s="153">
        <v>4</v>
      </c>
      <c r="I558" s="154"/>
      <c r="L558" s="149"/>
      <c r="M558" s="155"/>
      <c r="T558" s="156"/>
      <c r="AT558" s="151" t="s">
        <v>147</v>
      </c>
      <c r="AU558" s="151" t="s">
        <v>88</v>
      </c>
      <c r="AV558" s="12" t="s">
        <v>88</v>
      </c>
      <c r="AW558" s="12" t="s">
        <v>33</v>
      </c>
      <c r="AX558" s="12" t="s">
        <v>79</v>
      </c>
      <c r="AY558" s="151" t="s">
        <v>138</v>
      </c>
    </row>
    <row r="559" spans="2:65" s="13" customFormat="1" ht="11.25">
      <c r="B559" s="157"/>
      <c r="D559" s="150" t="s">
        <v>147</v>
      </c>
      <c r="E559" s="158" t="s">
        <v>1</v>
      </c>
      <c r="F559" s="159" t="s">
        <v>148</v>
      </c>
      <c r="H559" s="160">
        <v>4</v>
      </c>
      <c r="I559" s="161"/>
      <c r="L559" s="157"/>
      <c r="M559" s="162"/>
      <c r="T559" s="163"/>
      <c r="AT559" s="158" t="s">
        <v>147</v>
      </c>
      <c r="AU559" s="158" t="s">
        <v>88</v>
      </c>
      <c r="AV559" s="13" t="s">
        <v>149</v>
      </c>
      <c r="AW559" s="13" t="s">
        <v>33</v>
      </c>
      <c r="AX559" s="13" t="s">
        <v>86</v>
      </c>
      <c r="AY559" s="158" t="s">
        <v>138</v>
      </c>
    </row>
    <row r="560" spans="2:65" s="1" customFormat="1" ht="33" customHeight="1">
      <c r="B560" s="30"/>
      <c r="C560" s="135" t="s">
        <v>884</v>
      </c>
      <c r="D560" s="135" t="s">
        <v>141</v>
      </c>
      <c r="E560" s="136" t="s">
        <v>928</v>
      </c>
      <c r="F560" s="137" t="s">
        <v>929</v>
      </c>
      <c r="G560" s="138" t="s">
        <v>238</v>
      </c>
      <c r="H560" s="139">
        <v>4</v>
      </c>
      <c r="I560" s="140"/>
      <c r="J560" s="141">
        <f>ROUND(I560*H560,2)</f>
        <v>0</v>
      </c>
      <c r="K560" s="142"/>
      <c r="L560" s="30"/>
      <c r="M560" s="143" t="s">
        <v>1</v>
      </c>
      <c r="N560" s="144" t="s">
        <v>44</v>
      </c>
      <c r="P560" s="145">
        <f>O560*H560</f>
        <v>0</v>
      </c>
      <c r="Q560" s="145">
        <v>2.7E-4</v>
      </c>
      <c r="R560" s="145">
        <f>Q560*H560</f>
        <v>1.08E-3</v>
      </c>
      <c r="S560" s="145">
        <v>0</v>
      </c>
      <c r="T560" s="146">
        <f>S560*H560</f>
        <v>0</v>
      </c>
      <c r="AR560" s="147" t="s">
        <v>149</v>
      </c>
      <c r="AT560" s="147" t="s">
        <v>141</v>
      </c>
      <c r="AU560" s="147" t="s">
        <v>88</v>
      </c>
      <c r="AY560" s="15" t="s">
        <v>138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5" t="s">
        <v>86</v>
      </c>
      <c r="BK560" s="148">
        <f>ROUND(I560*H560,2)</f>
        <v>0</v>
      </c>
      <c r="BL560" s="15" t="s">
        <v>149</v>
      </c>
      <c r="BM560" s="147" t="s">
        <v>930</v>
      </c>
    </row>
    <row r="561" spans="2:65" s="12" customFormat="1" ht="11.25">
      <c r="B561" s="149"/>
      <c r="D561" s="150" t="s">
        <v>147</v>
      </c>
      <c r="E561" s="151" t="s">
        <v>1</v>
      </c>
      <c r="F561" s="152" t="s">
        <v>1147</v>
      </c>
      <c r="H561" s="153">
        <v>4</v>
      </c>
      <c r="I561" s="154"/>
      <c r="L561" s="149"/>
      <c r="M561" s="155"/>
      <c r="T561" s="156"/>
      <c r="AT561" s="151" t="s">
        <v>147</v>
      </c>
      <c r="AU561" s="151" t="s">
        <v>88</v>
      </c>
      <c r="AV561" s="12" t="s">
        <v>88</v>
      </c>
      <c r="AW561" s="12" t="s">
        <v>33</v>
      </c>
      <c r="AX561" s="12" t="s">
        <v>79</v>
      </c>
      <c r="AY561" s="151" t="s">
        <v>138</v>
      </c>
    </row>
    <row r="562" spans="2:65" s="13" customFormat="1" ht="11.25">
      <c r="B562" s="157"/>
      <c r="D562" s="150" t="s">
        <v>147</v>
      </c>
      <c r="E562" s="158" t="s">
        <v>1</v>
      </c>
      <c r="F562" s="159" t="s">
        <v>148</v>
      </c>
      <c r="H562" s="160">
        <v>4</v>
      </c>
      <c r="I562" s="161"/>
      <c r="L562" s="157"/>
      <c r="M562" s="162"/>
      <c r="T562" s="163"/>
      <c r="AT562" s="158" t="s">
        <v>147</v>
      </c>
      <c r="AU562" s="158" t="s">
        <v>88</v>
      </c>
      <c r="AV562" s="13" t="s">
        <v>149</v>
      </c>
      <c r="AW562" s="13" t="s">
        <v>33</v>
      </c>
      <c r="AX562" s="13" t="s">
        <v>86</v>
      </c>
      <c r="AY562" s="158" t="s">
        <v>138</v>
      </c>
    </row>
    <row r="563" spans="2:65" s="11" customFormat="1" ht="22.9" customHeight="1">
      <c r="B563" s="123"/>
      <c r="D563" s="124" t="s">
        <v>78</v>
      </c>
      <c r="E563" s="133" t="s">
        <v>931</v>
      </c>
      <c r="F563" s="133" t="s">
        <v>932</v>
      </c>
      <c r="I563" s="126"/>
      <c r="J563" s="134">
        <f>BK563</f>
        <v>0</v>
      </c>
      <c r="L563" s="123"/>
      <c r="M563" s="128"/>
      <c r="P563" s="129">
        <f>SUM(P564:P569)</f>
        <v>0</v>
      </c>
      <c r="R563" s="129">
        <f>SUM(R564:R569)</f>
        <v>7.3999999999999996E-2</v>
      </c>
      <c r="T563" s="130">
        <f>SUM(T564:T569)</f>
        <v>0</v>
      </c>
      <c r="AR563" s="124" t="s">
        <v>88</v>
      </c>
      <c r="AT563" s="131" t="s">
        <v>78</v>
      </c>
      <c r="AU563" s="131" t="s">
        <v>86</v>
      </c>
      <c r="AY563" s="124" t="s">
        <v>138</v>
      </c>
      <c r="BK563" s="132">
        <f>SUM(BK564:BK569)</f>
        <v>0</v>
      </c>
    </row>
    <row r="564" spans="2:65" s="1" customFormat="1" ht="21.75" customHeight="1">
      <c r="B564" s="30"/>
      <c r="C564" s="135" t="s">
        <v>888</v>
      </c>
      <c r="D564" s="135" t="s">
        <v>141</v>
      </c>
      <c r="E564" s="136" t="s">
        <v>934</v>
      </c>
      <c r="F564" s="137" t="s">
        <v>935</v>
      </c>
      <c r="G564" s="138" t="s">
        <v>238</v>
      </c>
      <c r="H564" s="139">
        <v>5.25</v>
      </c>
      <c r="I564" s="140"/>
      <c r="J564" s="141">
        <f>ROUND(I564*H564,2)</f>
        <v>0</v>
      </c>
      <c r="K564" s="142"/>
      <c r="L564" s="30"/>
      <c r="M564" s="143" t="s">
        <v>1</v>
      </c>
      <c r="N564" s="144" t="s">
        <v>44</v>
      </c>
      <c r="P564" s="145">
        <f>O564*H564</f>
        <v>0</v>
      </c>
      <c r="Q564" s="145">
        <v>0</v>
      </c>
      <c r="R564" s="145">
        <f>Q564*H564</f>
        <v>0</v>
      </c>
      <c r="S564" s="145">
        <v>0</v>
      </c>
      <c r="T564" s="146">
        <f>S564*H564</f>
        <v>0</v>
      </c>
      <c r="AR564" s="147" t="s">
        <v>296</v>
      </c>
      <c r="AT564" s="147" t="s">
        <v>141</v>
      </c>
      <c r="AU564" s="147" t="s">
        <v>88</v>
      </c>
      <c r="AY564" s="15" t="s">
        <v>138</v>
      </c>
      <c r="BE564" s="148">
        <f>IF(N564="základní",J564,0)</f>
        <v>0</v>
      </c>
      <c r="BF564" s="148">
        <f>IF(N564="snížená",J564,0)</f>
        <v>0</v>
      </c>
      <c r="BG564" s="148">
        <f>IF(N564="zákl. přenesená",J564,0)</f>
        <v>0</v>
      </c>
      <c r="BH564" s="148">
        <f>IF(N564="sníž. přenesená",J564,0)</f>
        <v>0</v>
      </c>
      <c r="BI564" s="148">
        <f>IF(N564="nulová",J564,0)</f>
        <v>0</v>
      </c>
      <c r="BJ564" s="15" t="s">
        <v>86</v>
      </c>
      <c r="BK564" s="148">
        <f>ROUND(I564*H564,2)</f>
        <v>0</v>
      </c>
      <c r="BL564" s="15" t="s">
        <v>296</v>
      </c>
      <c r="BM564" s="147" t="s">
        <v>936</v>
      </c>
    </row>
    <row r="565" spans="2:65" s="12" customFormat="1" ht="11.25">
      <c r="B565" s="149"/>
      <c r="D565" s="150" t="s">
        <v>147</v>
      </c>
      <c r="E565" s="151" t="s">
        <v>1</v>
      </c>
      <c r="F565" s="152" t="s">
        <v>898</v>
      </c>
      <c r="H565" s="153">
        <v>4</v>
      </c>
      <c r="I565" s="154"/>
      <c r="L565" s="149"/>
      <c r="M565" s="155"/>
      <c r="T565" s="156"/>
      <c r="AT565" s="151" t="s">
        <v>147</v>
      </c>
      <c r="AU565" s="151" t="s">
        <v>88</v>
      </c>
      <c r="AV565" s="12" t="s">
        <v>88</v>
      </c>
      <c r="AW565" s="12" t="s">
        <v>33</v>
      </c>
      <c r="AX565" s="12" t="s">
        <v>79</v>
      </c>
      <c r="AY565" s="151" t="s">
        <v>138</v>
      </c>
    </row>
    <row r="566" spans="2:65" s="12" customFormat="1" ht="11.25">
      <c r="B566" s="149"/>
      <c r="D566" s="150" t="s">
        <v>147</v>
      </c>
      <c r="E566" s="151" t="s">
        <v>1</v>
      </c>
      <c r="F566" s="152" t="s">
        <v>1257</v>
      </c>
      <c r="H566" s="153">
        <v>1.25</v>
      </c>
      <c r="I566" s="154"/>
      <c r="L566" s="149"/>
      <c r="M566" s="155"/>
      <c r="T566" s="156"/>
      <c r="AT566" s="151" t="s">
        <v>147</v>
      </c>
      <c r="AU566" s="151" t="s">
        <v>88</v>
      </c>
      <c r="AV566" s="12" t="s">
        <v>88</v>
      </c>
      <c r="AW566" s="12" t="s">
        <v>33</v>
      </c>
      <c r="AX566" s="12" t="s">
        <v>79</v>
      </c>
      <c r="AY566" s="151" t="s">
        <v>138</v>
      </c>
    </row>
    <row r="567" spans="2:65" s="13" customFormat="1" ht="11.25">
      <c r="B567" s="157"/>
      <c r="D567" s="150" t="s">
        <v>147</v>
      </c>
      <c r="E567" s="158" t="s">
        <v>1</v>
      </c>
      <c r="F567" s="159" t="s">
        <v>148</v>
      </c>
      <c r="H567" s="160">
        <v>5.25</v>
      </c>
      <c r="I567" s="161"/>
      <c r="L567" s="157"/>
      <c r="M567" s="162"/>
      <c r="T567" s="163"/>
      <c r="AT567" s="158" t="s">
        <v>147</v>
      </c>
      <c r="AU567" s="158" t="s">
        <v>88</v>
      </c>
      <c r="AV567" s="13" t="s">
        <v>149</v>
      </c>
      <c r="AW567" s="13" t="s">
        <v>33</v>
      </c>
      <c r="AX567" s="13" t="s">
        <v>86</v>
      </c>
      <c r="AY567" s="158" t="s">
        <v>138</v>
      </c>
    </row>
    <row r="568" spans="2:65" s="1" customFormat="1" ht="16.5" customHeight="1">
      <c r="B568" s="30"/>
      <c r="C568" s="170" t="s">
        <v>894</v>
      </c>
      <c r="D568" s="170" t="s">
        <v>241</v>
      </c>
      <c r="E568" s="171" t="s">
        <v>938</v>
      </c>
      <c r="F568" s="172" t="s">
        <v>939</v>
      </c>
      <c r="G568" s="173" t="s">
        <v>314</v>
      </c>
      <c r="H568" s="174">
        <v>7.3999999999999996E-2</v>
      </c>
      <c r="I568" s="175"/>
      <c r="J568" s="176">
        <f>ROUND(I568*H568,2)</f>
        <v>0</v>
      </c>
      <c r="K568" s="177"/>
      <c r="L568" s="178"/>
      <c r="M568" s="179" t="s">
        <v>1</v>
      </c>
      <c r="N568" s="180" t="s">
        <v>44</v>
      </c>
      <c r="P568" s="145">
        <f>O568*H568</f>
        <v>0</v>
      </c>
      <c r="Q568" s="145">
        <v>1</v>
      </c>
      <c r="R568" s="145">
        <f>Q568*H568</f>
        <v>7.3999999999999996E-2</v>
      </c>
      <c r="S568" s="145">
        <v>0</v>
      </c>
      <c r="T568" s="146">
        <f>S568*H568</f>
        <v>0</v>
      </c>
      <c r="AR568" s="147" t="s">
        <v>391</v>
      </c>
      <c r="AT568" s="147" t="s">
        <v>241</v>
      </c>
      <c r="AU568" s="147" t="s">
        <v>88</v>
      </c>
      <c r="AY568" s="15" t="s">
        <v>138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5" t="s">
        <v>86</v>
      </c>
      <c r="BK568" s="148">
        <f>ROUND(I568*H568,2)</f>
        <v>0</v>
      </c>
      <c r="BL568" s="15" t="s">
        <v>296</v>
      </c>
      <c r="BM568" s="147" t="s">
        <v>940</v>
      </c>
    </row>
    <row r="569" spans="2:65" s="12" customFormat="1" ht="11.25">
      <c r="B569" s="149"/>
      <c r="D569" s="150" t="s">
        <v>147</v>
      </c>
      <c r="F569" s="152" t="s">
        <v>941</v>
      </c>
      <c r="H569" s="153">
        <v>7.3999999999999996E-2</v>
      </c>
      <c r="I569" s="154"/>
      <c r="L569" s="149"/>
      <c r="M569" s="182"/>
      <c r="N569" s="183"/>
      <c r="O569" s="183"/>
      <c r="P569" s="183"/>
      <c r="Q569" s="183"/>
      <c r="R569" s="183"/>
      <c r="S569" s="183"/>
      <c r="T569" s="184"/>
      <c r="AT569" s="151" t="s">
        <v>147</v>
      </c>
      <c r="AU569" s="151" t="s">
        <v>88</v>
      </c>
      <c r="AV569" s="12" t="s">
        <v>88</v>
      </c>
      <c r="AW569" s="12" t="s">
        <v>4</v>
      </c>
      <c r="AX569" s="12" t="s">
        <v>86</v>
      </c>
      <c r="AY569" s="151" t="s">
        <v>138</v>
      </c>
    </row>
    <row r="570" spans="2:65" s="1" customFormat="1" ht="6.95" customHeight="1">
      <c r="B570" s="42"/>
      <c r="C570" s="43"/>
      <c r="D570" s="43"/>
      <c r="E570" s="43"/>
      <c r="F570" s="43"/>
      <c r="G570" s="43"/>
      <c r="H570" s="43"/>
      <c r="I570" s="43"/>
      <c r="J570" s="43"/>
      <c r="K570" s="43"/>
      <c r="L570" s="30"/>
    </row>
  </sheetData>
  <sheetProtection algorithmName="SHA-512" hashValue="ZboHRxWdpZskw4y5YK2b5rlKD2J/6+ij5gBsCxzxR3k/APEq+dt/JBsFZEfjgYc1pJSIhajCjspVDgTOsQjjyg==" saltValue="aGDFyprh8G7YOhgNiSZOvzgfDNil3zxUCp9BzSpX0qyLMvxvv5Xd5i2Iy34GOkqgn575FFKfqy0egr4s0QMfFA==" spinCount="100000" sheet="1" objects="1" scenarios="1" formatColumns="0" formatRows="0" autoFilter="0"/>
  <autoFilter ref="C139:K569" xr:uid="{00000000-0009-0000-0000-000006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MVD3 - Ostatní náklady</vt:lpstr>
      <vt:lpstr>MVD3 - Stavební úpravy</vt:lpstr>
      <vt:lpstr>S3 - Ostatní náklady</vt:lpstr>
      <vt:lpstr>S3 - Stavební úpravy</vt:lpstr>
      <vt:lpstr>U1 - Ostatní náklady</vt:lpstr>
      <vt:lpstr>U1 - Stavební úpravy</vt:lpstr>
      <vt:lpstr>'MVD3 - Ostatní náklady'!Názvy_tisku</vt:lpstr>
      <vt:lpstr>'MVD3 - Stavební úpravy'!Názvy_tisku</vt:lpstr>
      <vt:lpstr>'Rekapitulace stavby'!Názvy_tisku</vt:lpstr>
      <vt:lpstr>'S3 - Ostatní náklady'!Názvy_tisku</vt:lpstr>
      <vt:lpstr>'S3 - Stavební úpravy'!Názvy_tisku</vt:lpstr>
      <vt:lpstr>'U1 - Ostatní náklady'!Názvy_tisku</vt:lpstr>
      <vt:lpstr>'U1 - Stavební úpravy'!Názvy_tisku</vt:lpstr>
      <vt:lpstr>'MVD3 - Ostatní náklady'!Oblast_tisku</vt:lpstr>
      <vt:lpstr>'MVD3 - Stavební úpravy'!Oblast_tisku</vt:lpstr>
      <vt:lpstr>'Rekapitulace stavby'!Oblast_tisku</vt:lpstr>
      <vt:lpstr>'S3 - Ostatní náklady'!Oblast_tisku</vt:lpstr>
      <vt:lpstr>'S3 - Stavební úpravy'!Oblast_tisku</vt:lpstr>
      <vt:lpstr>'U1 - Ostatní náklady'!Oblast_tisku</vt:lpstr>
      <vt:lpstr>'U1 - Stavební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Trefil</dc:creator>
  <cp:lastModifiedBy>Tomáš Jech</cp:lastModifiedBy>
  <dcterms:created xsi:type="dcterms:W3CDTF">2026-02-25T07:06:43Z</dcterms:created>
  <dcterms:modified xsi:type="dcterms:W3CDTF">2026-02-25T07:19:17Z</dcterms:modified>
</cp:coreProperties>
</file>